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CLASSROOM-OFFICE SUPPLIES" sheetId="2" r:id="rId1"/>
  </sheets>
  <calcPr calcId="152511"/>
</workbook>
</file>

<file path=xl/calcChain.xml><?xml version="1.0" encoding="utf-8"?>
<calcChain xmlns="http://schemas.openxmlformats.org/spreadsheetml/2006/main">
  <c r="M408" i="2" l="1"/>
  <c r="M409" i="2"/>
  <c r="M410" i="2"/>
  <c r="M411" i="2"/>
  <c r="M412" i="2"/>
  <c r="M413" i="2"/>
  <c r="M414" i="2"/>
  <c r="M415" i="2"/>
  <c r="M416" i="2"/>
  <c r="M417" i="2"/>
  <c r="M418" i="2"/>
  <c r="M407" i="2"/>
  <c r="L408" i="2"/>
  <c r="L409" i="2"/>
  <c r="L410" i="2"/>
  <c r="L411" i="2"/>
  <c r="L412" i="2"/>
  <c r="L413" i="2"/>
  <c r="L414" i="2"/>
  <c r="L415" i="2"/>
  <c r="L416" i="2"/>
  <c r="L417" i="2"/>
  <c r="L418" i="2"/>
  <c r="L407" i="2"/>
  <c r="K408" i="2"/>
  <c r="K409" i="2"/>
  <c r="K410" i="2"/>
  <c r="K411" i="2"/>
  <c r="K412" i="2"/>
  <c r="K413" i="2"/>
  <c r="K414" i="2"/>
  <c r="K415" i="2"/>
  <c r="K416" i="2"/>
  <c r="K417" i="2"/>
  <c r="K418" i="2"/>
  <c r="K407" i="2"/>
  <c r="M404" i="2"/>
  <c r="M405" i="2"/>
  <c r="L404" i="2"/>
  <c r="L405" i="2"/>
  <c r="K404" i="2"/>
  <c r="K405" i="2"/>
  <c r="M403" i="2"/>
  <c r="L403" i="2"/>
  <c r="K403" i="2"/>
  <c r="M392" i="2"/>
  <c r="M393" i="2"/>
  <c r="M394" i="2"/>
  <c r="M395" i="2"/>
  <c r="M396" i="2"/>
  <c r="M397" i="2"/>
  <c r="M398" i="2"/>
  <c r="M399" i="2"/>
  <c r="M400" i="2"/>
  <c r="M401" i="2"/>
  <c r="M390" i="2"/>
  <c r="L392" i="2"/>
  <c r="L393" i="2"/>
  <c r="L394" i="2"/>
  <c r="L395" i="2"/>
  <c r="L396" i="2"/>
  <c r="L397" i="2"/>
  <c r="L398" i="2"/>
  <c r="L399" i="2"/>
  <c r="L400" i="2"/>
  <c r="L401" i="2"/>
  <c r="L390" i="2"/>
  <c r="K392" i="2"/>
  <c r="K393" i="2"/>
  <c r="K394" i="2"/>
  <c r="K395" i="2"/>
  <c r="K396" i="2"/>
  <c r="K397" i="2"/>
  <c r="K398" i="2"/>
  <c r="K399" i="2"/>
  <c r="K400" i="2"/>
  <c r="K401" i="2"/>
  <c r="K390" i="2"/>
  <c r="M362" i="2"/>
  <c r="M363" i="2"/>
  <c r="M364" i="2"/>
  <c r="M365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61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M346" i="2"/>
  <c r="L346" i="2"/>
  <c r="K346" i="2"/>
  <c r="M338" i="2"/>
  <c r="M339" i="2"/>
  <c r="M340" i="2"/>
  <c r="M341" i="2"/>
  <c r="M342" i="2"/>
  <c r="M343" i="2"/>
  <c r="M344" i="2"/>
  <c r="L338" i="2"/>
  <c r="L339" i="2"/>
  <c r="L340" i="2"/>
  <c r="L341" i="2"/>
  <c r="L342" i="2"/>
  <c r="L343" i="2"/>
  <c r="L344" i="2"/>
  <c r="K338" i="2"/>
  <c r="K339" i="2"/>
  <c r="K340" i="2"/>
  <c r="K341" i="2"/>
  <c r="K342" i="2"/>
  <c r="K343" i="2"/>
  <c r="K344" i="2"/>
  <c r="M337" i="2"/>
  <c r="L337" i="2"/>
  <c r="K33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M277" i="2"/>
  <c r="L277" i="2"/>
  <c r="K277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M252" i="2"/>
  <c r="L252" i="2"/>
  <c r="K25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M202" i="2"/>
  <c r="L202" i="2"/>
  <c r="K202" i="2"/>
  <c r="M198" i="2"/>
  <c r="M199" i="2"/>
  <c r="M200" i="2"/>
  <c r="L198" i="2"/>
  <c r="L199" i="2"/>
  <c r="L200" i="2"/>
  <c r="K198" i="2"/>
  <c r="K199" i="2"/>
  <c r="K200" i="2"/>
  <c r="M197" i="2"/>
  <c r="L197" i="2"/>
  <c r="K197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M183" i="2"/>
  <c r="L183" i="2"/>
  <c r="K183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M151" i="2"/>
  <c r="L151" i="2"/>
  <c r="K151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M130" i="2"/>
  <c r="L130" i="2"/>
  <c r="K130" i="2"/>
  <c r="M118" i="2"/>
  <c r="M119" i="2"/>
  <c r="M120" i="2"/>
  <c r="M121" i="2"/>
  <c r="M122" i="2"/>
  <c r="M123" i="2"/>
  <c r="M124" i="2"/>
  <c r="M125" i="2"/>
  <c r="M126" i="2"/>
  <c r="M127" i="2"/>
  <c r="M128" i="2"/>
  <c r="L118" i="2"/>
  <c r="L119" i="2"/>
  <c r="L120" i="2"/>
  <c r="L121" i="2"/>
  <c r="L122" i="2"/>
  <c r="L123" i="2"/>
  <c r="L124" i="2"/>
  <c r="L125" i="2"/>
  <c r="L126" i="2"/>
  <c r="L127" i="2"/>
  <c r="L128" i="2"/>
  <c r="K118" i="2"/>
  <c r="K119" i="2"/>
  <c r="K120" i="2"/>
  <c r="K121" i="2"/>
  <c r="K122" i="2"/>
  <c r="K123" i="2"/>
  <c r="K124" i="2"/>
  <c r="K125" i="2"/>
  <c r="K126" i="2"/>
  <c r="K127" i="2"/>
  <c r="K128" i="2"/>
  <c r="M117" i="2"/>
  <c r="L117" i="2"/>
  <c r="K117" i="2"/>
  <c r="M115" i="2"/>
  <c r="L115" i="2"/>
  <c r="K115" i="2"/>
  <c r="M114" i="2"/>
  <c r="L114" i="2"/>
  <c r="K114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M98" i="2"/>
  <c r="L98" i="2"/>
  <c r="K98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M82" i="2"/>
  <c r="L82" i="2"/>
  <c r="K82" i="2"/>
  <c r="M72" i="2"/>
  <c r="M73" i="2"/>
  <c r="M74" i="2"/>
  <c r="M75" i="2"/>
  <c r="M76" i="2"/>
  <c r="M77" i="2"/>
  <c r="M78" i="2"/>
  <c r="M79" i="2"/>
  <c r="M80" i="2"/>
  <c r="L72" i="2"/>
  <c r="L73" i="2"/>
  <c r="L74" i="2"/>
  <c r="L75" i="2"/>
  <c r="L76" i="2"/>
  <c r="L77" i="2"/>
  <c r="L78" i="2"/>
  <c r="L79" i="2"/>
  <c r="L80" i="2"/>
  <c r="K72" i="2"/>
  <c r="K73" i="2"/>
  <c r="K74" i="2"/>
  <c r="K75" i="2"/>
  <c r="K76" i="2"/>
  <c r="K77" i="2"/>
  <c r="K78" i="2"/>
  <c r="K79" i="2"/>
  <c r="K80" i="2"/>
  <c r="M71" i="2"/>
  <c r="L71" i="2"/>
  <c r="K71" i="2"/>
  <c r="M68" i="2"/>
  <c r="M69" i="2"/>
  <c r="L68" i="2"/>
  <c r="L69" i="2"/>
  <c r="K68" i="2"/>
  <c r="K69" i="2"/>
  <c r="M67" i="2"/>
  <c r="L67" i="2"/>
  <c r="K67" i="2"/>
  <c r="M55" i="2"/>
  <c r="M56" i="2"/>
  <c r="M57" i="2"/>
  <c r="M58" i="2"/>
  <c r="M59" i="2"/>
  <c r="M60" i="2"/>
  <c r="M61" i="2"/>
  <c r="M62" i="2"/>
  <c r="M63" i="2"/>
  <c r="M64" i="2"/>
  <c r="M65" i="2"/>
  <c r="L55" i="2"/>
  <c r="L56" i="2"/>
  <c r="L57" i="2"/>
  <c r="L58" i="2"/>
  <c r="L59" i="2"/>
  <c r="L60" i="2"/>
  <c r="L61" i="2"/>
  <c r="L62" i="2"/>
  <c r="L63" i="2"/>
  <c r="L64" i="2"/>
  <c r="L65" i="2"/>
  <c r="K55" i="2"/>
  <c r="K56" i="2"/>
  <c r="K57" i="2"/>
  <c r="K58" i="2"/>
  <c r="K59" i="2"/>
  <c r="K60" i="2"/>
  <c r="K61" i="2"/>
  <c r="K62" i="2"/>
  <c r="K63" i="2"/>
  <c r="K64" i="2"/>
  <c r="K65" i="2"/>
  <c r="M54" i="2"/>
  <c r="L54" i="2"/>
  <c r="K54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6" i="2"/>
  <c r="M47" i="2"/>
  <c r="M48" i="2"/>
  <c r="M49" i="2"/>
  <c r="M50" i="2"/>
  <c r="M51" i="2"/>
  <c r="M52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6" i="2"/>
  <c r="L47" i="2"/>
  <c r="L48" i="2"/>
  <c r="L49" i="2"/>
  <c r="L50" i="2"/>
  <c r="L51" i="2"/>
  <c r="L52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6" i="2"/>
  <c r="K47" i="2"/>
  <c r="K48" i="2"/>
  <c r="K49" i="2"/>
  <c r="K50" i="2"/>
  <c r="K51" i="2"/>
  <c r="K52" i="2"/>
  <c r="M30" i="2"/>
  <c r="L30" i="2"/>
  <c r="K30" i="2"/>
  <c r="M24" i="2"/>
  <c r="M25" i="2"/>
  <c r="M26" i="2"/>
  <c r="M27" i="2"/>
  <c r="M28" i="2"/>
  <c r="L24" i="2"/>
  <c r="L25" i="2"/>
  <c r="L26" i="2"/>
  <c r="L27" i="2"/>
  <c r="L28" i="2"/>
  <c r="K24" i="2"/>
  <c r="K25" i="2"/>
  <c r="K26" i="2"/>
  <c r="K27" i="2"/>
  <c r="K28" i="2"/>
  <c r="M23" i="2"/>
  <c r="L23" i="2"/>
  <c r="K23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M8" i="2"/>
  <c r="L8" i="2"/>
  <c r="K8" i="2"/>
</calcChain>
</file>

<file path=xl/sharedStrings.xml><?xml version="1.0" encoding="utf-8"?>
<sst xmlns="http://schemas.openxmlformats.org/spreadsheetml/2006/main" count="2043" uniqueCount="1151">
  <si>
    <t>TI-15/BK EXPLORER CALCULATOR</t>
  </si>
  <si>
    <t>CLIPBOARD  MASONITE LETTER</t>
  </si>
  <si>
    <t xml:space="preserve">ERASER DRY ERASE </t>
  </si>
  <si>
    <t>RULERS</t>
  </si>
  <si>
    <t>CLIP BINDERS/PAPER CLIPS/STAPLES</t>
  </si>
  <si>
    <t>GLUE/TAPE</t>
  </si>
  <si>
    <t>CALCULATORS</t>
  </si>
  <si>
    <t>LAMINATING FILM</t>
  </si>
  <si>
    <t>BINDERS/DIVIDERS/FOLDERS/INSERTS/ORGANIZERS</t>
  </si>
  <si>
    <t>8-POCKET PROJECT ORGANIZER</t>
  </si>
  <si>
    <t>BATTERIES</t>
  </si>
  <si>
    <t>CLAY/DOUGH</t>
  </si>
  <si>
    <t>MISCELLANEOUS</t>
  </si>
  <si>
    <t>HEADPHONES W/VOLUME CONTROL 3.5MM PLUG &amp; 1/4 INCH ADAPTER</t>
  </si>
  <si>
    <t>TRIFOLD PRESENTATION BOARD 36'' X 48''</t>
  </si>
  <si>
    <t>PRESENTATION MATERIALS</t>
  </si>
  <si>
    <t>CRAYONS</t>
  </si>
  <si>
    <t>DRY ERASE MARKERS/SUPPLIES</t>
  </si>
  <si>
    <t>PAPER,COPY,8.5X11,20LB, 92 BRT, 10 REAMS/CASE</t>
  </si>
  <si>
    <t>TAB DIVIDERS ERASABLE 11X9</t>
  </si>
  <si>
    <t>BINDER, 3 RING, VINYL  1"</t>
  </si>
  <si>
    <t>BINDER, 3 RING, VINYL  1.5"</t>
  </si>
  <si>
    <t>BINDER, 3 RING, VINYL   2"</t>
  </si>
  <si>
    <t>BINDER, 3 RING, VINYL   3"</t>
  </si>
  <si>
    <t>BINDER, 3 RING, VINYL, CLEAR OVERLAY  1"</t>
  </si>
  <si>
    <t>BINDER, 3 RING, VINYL, CLEAR OVERLAY  1.5"</t>
  </si>
  <si>
    <t>BINDER, 3 RING, VINYL, CLEAR OVERLAY   2"</t>
  </si>
  <si>
    <t>BINDER, 3 RING, VINYL, CLEAR OVERLAY   3"</t>
  </si>
  <si>
    <t>LAMINATING FILM  1.5ML 27'' X 500' 1'' CORE</t>
  </si>
  <si>
    <t>TI-30XA SCIENTIFIC CALCULATOR</t>
  </si>
  <si>
    <t>TI-73 EXPLORER GRAPHING CALCULATOR</t>
  </si>
  <si>
    <t>PENCIL SHARPENERS</t>
  </si>
  <si>
    <t>PENCIL SHARPENER ELECTRIC X-ACTO TEACHERPRO</t>
  </si>
  <si>
    <t>INDEX CARDS  3X5 NARROW RULE WHITE 100-PK</t>
  </si>
  <si>
    <t>PEN BALL POINT MEDIUM STICK BLACK 12-PK</t>
  </si>
  <si>
    <t>PEN BALL POINT MEDIUM STICK BLUE 12-PK</t>
  </si>
  <si>
    <t>PEN BALL POINT MEDIUM STICK RED 12-PK</t>
  </si>
  <si>
    <t>PAPER COMPOSITION BOOK 9.75X7.5 COLLEGE RULED 100 SHEET</t>
  </si>
  <si>
    <t>PAPER COMPOSITION BOOK 9.75X7.5 WIDE RULED 100 SHEET</t>
  </si>
  <si>
    <t>FOLDER FILE  LETTER 1/3-CUT TAB 100-PK</t>
  </si>
  <si>
    <t>PROTECTOR SHEET  TOP LOAD 100-PK</t>
  </si>
  <si>
    <t>TI-108/TK CALCULATOR KIT 10-PK</t>
  </si>
  <si>
    <t>TI-15/TK EXPLORER CALCULATOR KIT 10-PK</t>
  </si>
  <si>
    <t>CLIP BINDER  MEDIUM 1 1/4" BLACK 12-PK</t>
  </si>
  <si>
    <t>CLIP BINDER LARGE 2" BLACK 12-PK</t>
  </si>
  <si>
    <t>TI-34MV SCIENTIFIC CALCULATOR</t>
  </si>
  <si>
    <t>COPY PAPER</t>
  </si>
  <si>
    <t>QUANTITY PURCHASED LAST YEAR</t>
  </si>
  <si>
    <t>QTY/SIZE PACKAGED</t>
  </si>
  <si>
    <t>UOM BID</t>
  </si>
  <si>
    <t>VENDOR ITEM NUMBER</t>
  </si>
  <si>
    <t>MANUFACTURER NAME</t>
  </si>
  <si>
    <t>MANUFACTURER ITEM NUMBER</t>
  </si>
  <si>
    <t>PRICE</t>
  </si>
  <si>
    <t xml:space="preserve">Bidding Firm: </t>
  </si>
  <si>
    <t>BATTERY  AA 24-PK</t>
  </si>
  <si>
    <t>BATTERY 9-VOLT</t>
  </si>
  <si>
    <t>BATTERY SIZE C</t>
  </si>
  <si>
    <t>BATTERY SIZE D, 8-PK</t>
  </si>
  <si>
    <t>BATTERY AAA 12-PK</t>
  </si>
  <si>
    <t>BATTERY AAA 4-PK</t>
  </si>
  <si>
    <t>BINDER, 3 RING, VINYL  0.5"</t>
  </si>
  <si>
    <t>INDICATE ADDITIONAL COLORS AVAILABLE AT THE SAME PRICE (INCLUDE ITEM NUMBER FOR EACH COLOR)</t>
  </si>
  <si>
    <t>BINDER, 3 RING, VINYL, CLEAR OVERLAY  0.5"</t>
  </si>
  <si>
    <t>FOLDER HANGING LETTER 25-PK</t>
  </si>
  <si>
    <t>FOLDER HANGING PENDAFLEX GLOW LETTER 5-TAB ASST 25-PK</t>
  </si>
  <si>
    <t>PORTFOLIO 3PRONG ASSORTED COLORS 2 POCKET 25-PK</t>
  </si>
  <si>
    <t>PORTFOLIO POLY 3PRONG ASSORTED COLORS 2 POCKET 25-PK</t>
  </si>
  <si>
    <t>PORTFOLIO POLY ASSORTED COLORS 2 POCKET25-PK</t>
  </si>
  <si>
    <t>PORTFOLIO ASSORTED COLORS 9X12 2 POCKET 25-PK</t>
  </si>
  <si>
    <t>PORTFOLIO ASSORTED COLORS 2 POCKET 25-PK</t>
  </si>
  <si>
    <t>FOLDER 8-PKT POLY ASSORTED COLORS</t>
  </si>
  <si>
    <t>FOLDER.COMMUNICATION.SUB TEACHER-SEC.9 1/2X11 5/8.12</t>
  </si>
  <si>
    <t>TI-108/BK CALCULATOR</t>
  </si>
  <si>
    <t>TI-30X IIS SCIENTIFIC CALCULATOR 10-PK</t>
  </si>
  <si>
    <t>TI-30X IIS SCIENTIFIC CALCULATOR</t>
  </si>
  <si>
    <t>8-DIGIT HANDHELD CALCULATOR</t>
  </si>
  <si>
    <t>TI-10 Calculator 10-PK</t>
  </si>
  <si>
    <t>TI-30XS CALCULATOR</t>
  </si>
  <si>
    <t>CLASSROOM KEEPER MAILBOX 30 SLOT</t>
  </si>
  <si>
    <t>CLAY AIR DRY 25 LB</t>
  </si>
  <si>
    <t>CLAY LOW FIRE EARTHENWARE 50-LB</t>
  </si>
  <si>
    <t>CLAY LOW FIRE EARHENWARE 25-LB WHITE</t>
  </si>
  <si>
    <t>CLAY HIGH FIRE STONEWARE 50-LB</t>
  </si>
  <si>
    <t>CLAY MODELING 1-LB</t>
  </si>
  <si>
    <t>CLAY MODELING 5-LB</t>
  </si>
  <si>
    <t>CLIP  BINDER SMALL 3/4" 12-PK</t>
  </si>
  <si>
    <t>CLIP BINDER MINI 9/16" 12-PK</t>
  </si>
  <si>
    <t>CLIP BINDER ASSORTED SIZE 30-PK</t>
  </si>
  <si>
    <t>CLIP MAGNET MAN RED</t>
  </si>
  <si>
    <t>PAPERCLIPS  NON-SKID 1-1/4" 100-BOX</t>
  </si>
  <si>
    <t>PAPERCLIPS  NON-SKID 2" 100-BOX</t>
  </si>
  <si>
    <t>PAPERCLIPS  SMOOTH 1-1/4" 1000-PK</t>
  </si>
  <si>
    <t>PAPERCLIPS  SMOOTH 2" 1000-PK</t>
  </si>
  <si>
    <t>PAPERCLIPS VINYL 1-1/4" 100-BOX</t>
  </si>
  <si>
    <t>PAPERCLIPS VINYL 2" 100-BOX</t>
  </si>
  <si>
    <t>DOUGH CRAYOLA MODEL MAGIC CLASSPACK OF 75-1 OZ PKGS</t>
  </si>
  <si>
    <t>STAPLES STANDARD ,SWINGLINE SPEED POINT SF4 5000-PK</t>
  </si>
  <si>
    <t>STAPLES STANDARD 210/STRIP 5000-PK</t>
  </si>
  <si>
    <t>STAPLES HEAVY DUTY TACKER 1000-PK</t>
  </si>
  <si>
    <t>PAPER DUO KRAFT ROLL 40# 36X1000</t>
  </si>
  <si>
    <t>PAPER COLORED ART 12x18 50-PK</t>
  </si>
  <si>
    <t>PAPER DRAWING 9x12 50# WHITE REAM</t>
  </si>
  <si>
    <t>PAPER DRAWING 9x12 80# WHITE REAM</t>
  </si>
  <si>
    <t>PAPER, COPY, 8.5X11, 20LB, COLORED REAM</t>
  </si>
  <si>
    <t>CRAYONS CRAYOLA TUCK STD SET OF 12 OR EQUIVALENT</t>
  </si>
  <si>
    <t>CRAYONS CRAYOLA TUCK STD SIZE SET OF 16 OR EQUIVALENT</t>
  </si>
  <si>
    <t>CRAYONS CRAYOLA TUCK STD SIZE SET OF 24 OR EQUIVALENT</t>
  </si>
  <si>
    <t>CRAYONS CRAYOLA TUCK STD SIZE SET OF 8 OR EQUIVALENT</t>
  </si>
  <si>
    <t>CRAYONS CRAYOLA 24 COLOR OR EQUIVALENT</t>
  </si>
  <si>
    <t>CRAYONS CRAYOLA MULTICULTURAL STD SIZE SET OF 8 OR EQUIVALENT</t>
  </si>
  <si>
    <t>CRAYONS CRAYOLA REFILL STD SIZE 12-PACK OR EQUIVALENT</t>
  </si>
  <si>
    <t>CRAYONS CRAYOLA 64 COLOR CLASSPACK PACK OF 832 OR EQUIVALENT</t>
  </si>
  <si>
    <t>CRAYONS CRAYOLA 16 COLOR  ASST OR EQUIVALENT</t>
  </si>
  <si>
    <t>CRAYONS CRAYOLA 8 COLOR ASST CLASS 800-PK OR EQUIVALENT</t>
  </si>
  <si>
    <t>CRAYONS CRAYOLA 8 COLOR ASST OR EQUIVALENT</t>
  </si>
  <si>
    <t>CRAYONS CRAYOLA 16 COLOR CLASSPACK  ASST 800 PK  OR EQUIVALENT</t>
  </si>
  <si>
    <t>MARKER DRY ERASE EXPO BULLET ASST COLOR 8-PK OR EQUIVALENT</t>
  </si>
  <si>
    <t>MARKER DRY ERASE EXPO BULLET ASST COLOR 4-PK OR EQUIVALENT</t>
  </si>
  <si>
    <t>MARKER DRY ERASE EXPO CHSEL TIP ASST COLOR 4-PK OR EQUIVALENT</t>
  </si>
  <si>
    <t>MARKER DRY ERASE EXPO CHSEL TIP ASST COLOR 8-PK OR EQUIVALENT</t>
  </si>
  <si>
    <t>MARKER DRY ERASE EXPO CHSEL TIP ASST COLOR 12-PK OR EQUIVALENT</t>
  </si>
  <si>
    <t>MARKER DRY ERASE EXPO CHSEL TIP BLACK 12-PK OR EQUIVALENT</t>
  </si>
  <si>
    <t>MARKER DRY ERASE EXPO CHSELTIP ASST BOLD 16-PK OR EQUIVALENT</t>
  </si>
  <si>
    <t>MARKER DRY ERASE EXPO BULLET BLACK 12-PK OR EQUIVALENT</t>
  </si>
  <si>
    <t>MARKER DRY ERASE EXPO FINE BLACK 12-PK OR EQUIVALENT</t>
  </si>
  <si>
    <t>STUDENT BOARD DRY ERASE 9x12 - EACH</t>
  </si>
  <si>
    <t>STUDENT BOARD DRY ERASE 9x12 - 10 PK</t>
  </si>
  <si>
    <t>STUDENT BOARD DRY ERASE 9x12 - 30 PK</t>
  </si>
  <si>
    <t>STUDENT BOARD DRY ERASE 8x12</t>
  </si>
  <si>
    <t>STUDENT BOARD DRY ERASE 9x12 LINED - EACH</t>
  </si>
  <si>
    <t>DRY ERASE CLOTH, MICROFIBER, 12x14 6-PK</t>
  </si>
  <si>
    <t>ERASER DRY ERASE 12-PK</t>
  </si>
  <si>
    <t>GLUE ELMER'S SCHOOL 4OZ OR EQUIVALENT</t>
  </si>
  <si>
    <t>GLUE ELMER'S SCHOOL 8OZ OR EQUIVALENT</t>
  </si>
  <si>
    <t>GLUE ELMER'S SCHOOL 1-GAL OR EQUIVALENT</t>
  </si>
  <si>
    <t>GLUE STICK ELMER'S .28OZ WHITE12-PK OR EQUIVALENT</t>
  </si>
  <si>
    <t>GLUE ART PASTE 2OZ EACH</t>
  </si>
  <si>
    <t>GLUE STICK ELMER'S .24OZ PURPLE 60-PK OR EQUIVALENT</t>
  </si>
  <si>
    <t>GLUE STICK ELMER'S .24OZ WHITE 60-PK OR EQUIVALENT</t>
  </si>
  <si>
    <t>GLUE STICK ELMER'S .24OZ CLEAR 30-PK OR EQUIVALENT</t>
  </si>
  <si>
    <t>GLUE STICK ELMER'S .24OZ PURPLE 30-PK OR EQUIVALENT</t>
  </si>
  <si>
    <t>GLUE STICK ELMER'S .28OZ WHITE 30-PK OR EQUIVALENT</t>
  </si>
  <si>
    <t>GLUE STICK ELMER'S .28OZ CLEAR OR EQUIVALENT</t>
  </si>
  <si>
    <t>GLUE STICK ELMER'S.28OZ PURPLE 30-PK OR EQUIVALENT</t>
  </si>
  <si>
    <t>GLUE STICK ELMER'S WASHABLE .21OZ OR EQUIVALENT</t>
  </si>
  <si>
    <t>GLUE STICK ELMER'S WASHABLE .77OZ OR EQUIVALENT</t>
  </si>
  <si>
    <t>GLUE STICK ALL TEMP 7/16IN DIAM X 4IN LONG 20-PK</t>
  </si>
  <si>
    <t>GLUE STICK ALL TEMP 7/16IN DIAM X 4IN LONG 50-PK</t>
  </si>
  <si>
    <t>GLUE GUN FULL SIZE 40 WATT DUAL TEMP</t>
  </si>
  <si>
    <t>TAPE TRASNPARENT 1" CORE 3/4"X36YD 12-PK</t>
  </si>
  <si>
    <t>TAPE TRANSPARENT 1" CORE 1/2"X36YD 12-PK</t>
  </si>
  <si>
    <t>TAPE MASKING GENERAL PURPOSE 1"X60YD</t>
  </si>
  <si>
    <t>TAPE MASKING GENERAL PURPOSE 3/4"X60YD</t>
  </si>
  <si>
    <t>TAPE MASKING GENERAL PURPOSE 1/2"X60YD</t>
  </si>
  <si>
    <t>TAPE MASKING GENERAL PURPOSE 2"X60YD</t>
  </si>
  <si>
    <t>TAPE DUCT 1.88" 48MM 20 YD</t>
  </si>
  <si>
    <t>TAPE BOOK 1.5"X15YD</t>
  </si>
  <si>
    <t>TAPE DOUBLE-SIDED PERMANENT 1/2IN X 250IN 3 PK</t>
  </si>
  <si>
    <t>TAPE MAVALUS REMOVABLE POSTER 3/4"X360"</t>
  </si>
  <si>
    <t>TAPE 3M VINYL FLOOR MARKING - 1 IN X 36 YD ROLL OR EQUIVALENT</t>
  </si>
  <si>
    <t>TAPE DISPENSER 1" CORE</t>
  </si>
  <si>
    <t>TAPE PACKING 1.88"X54.6YD MEDIUM-DUTY 6-PK</t>
  </si>
  <si>
    <t>TAPE PACKING 1.88"X54.6YD HEAVY-DUTY 6-PK</t>
  </si>
  <si>
    <t>TAPE PERMANENT MENDING 3/4"X36YD EACH</t>
  </si>
  <si>
    <t>INDEX CARDS  3X5 RULED WHITE 100-PK</t>
  </si>
  <si>
    <t>INDEX CARDS  3X5 BLANK WHITE 100-PK</t>
  </si>
  <si>
    <t>INDEX CARDS  4X6 BLANK WHITE 100-PK</t>
  </si>
  <si>
    <t>INDEX CARDS  4X6 NARROW RULE WHITE 100-PK</t>
  </si>
  <si>
    <t>INDEX CARDS  4X6 RULED WHITE 100-PK</t>
  </si>
  <si>
    <t>LAMINATING POUCH,LETTER SIZE 9X11.5 3MIL PK 100</t>
  </si>
  <si>
    <t>LAMINATING FILM  1.5ML 18'' X 500' 1'' CORE</t>
  </si>
  <si>
    <t>LAMINATING FILM,1.5MIL 25" X 500', 1" CORE</t>
  </si>
  <si>
    <t>PENCILS/PENS/ERASERS/MARKERS</t>
  </si>
  <si>
    <t>PENCIL #2 W ERASER 12-PK</t>
  </si>
  <si>
    <t>PENCIL #2 W ERASER PRE-SHARPENED 12-PK</t>
  </si>
  <si>
    <t>PENCIL #2 W ERASER 144-PK</t>
  </si>
  <si>
    <t>PENCIL #2 W ERASER 96-PK</t>
  </si>
  <si>
    <t>PENCIL #2.5 W ERASER 12-PK</t>
  </si>
  <si>
    <t>PENCIL AWARD/HOLIDAY 12-PK</t>
  </si>
  <si>
    <t>ERASER CAPS  PINK/RED 144-PK</t>
  </si>
  <si>
    <t>PENCIL CRAYOLA COLORED  8-PK OR EQUIVALENT</t>
  </si>
  <si>
    <t>PENCIL CRAYOLA COLORED  12-PK OR EQUIVALENT</t>
  </si>
  <si>
    <t>PENCIL CRAYOLA COLORED  24-PK OR EQUIVALENT</t>
  </si>
  <si>
    <t>PENCIL CRAYOLA COLORED  8-PK MULTICULTURAL OR EQUIVALENT</t>
  </si>
  <si>
    <t>PENCIL PRISMACOLOR VERITHIN 12-PK</t>
  </si>
  <si>
    <t>PENCIL COLORED 144-PK</t>
  </si>
  <si>
    <t>PENCIL LADDIE W/ERASER NO.2 SOFT YELLOW DIX13304 12-PK OR EQUIVALENT</t>
  </si>
  <si>
    <t>PENCIL BEGINNERS NO. 2 SOFT RND YELLOW DIX13308 12-PK OR EQUIVALENT</t>
  </si>
  <si>
    <t>PENCIL TRIWRITE NO. 2 YELLOW DIX13856 12-PK OR EQUIVALENT</t>
  </si>
  <si>
    <t>PENCIL MECHANICAL .7MM PK 12</t>
  </si>
  <si>
    <t>PENCIL CASE PLASTIC SLIDER ASST COLORS</t>
  </si>
  <si>
    <t>PENCIL POUCH</t>
  </si>
  <si>
    <t>COMPASS METAL WITH PENCIL HOLDER</t>
  </si>
  <si>
    <t>PENCIL GRIP TRIANGULAR 12-PK</t>
  </si>
  <si>
    <t>PENCIL SHARPENER ANTIMICROBIAL</t>
  </si>
  <si>
    <t xml:space="preserve">PENCIL SHARPENER VERTICAL </t>
  </si>
  <si>
    <t>SHARPENER PENCIL MODLE L STD CHROME/BLK EPI1041</t>
  </si>
  <si>
    <t>PENCIL SHARPENER BOSTON KS 8SZS BLK/CHROME EPI1031</t>
  </si>
  <si>
    <t>PENCIL SHARPENER ELEC 4.5X7X6.5 BLUE/GY EPI1670</t>
  </si>
  <si>
    <t>PENCIL SHARPENER 1-HOLE</t>
  </si>
  <si>
    <t>PENCIL SHARPENER 2-HOLE</t>
  </si>
  <si>
    <t>ERASER CAPS  ASST COLOR 100-PK</t>
  </si>
  <si>
    <t>ERASER ART GUM 1x1x7/8</t>
  </si>
  <si>
    <t>ERASER ART GUM 1X1X3/4 24-PK</t>
  </si>
  <si>
    <t>ERASER PINK BEVELED SMALL 36-PK</t>
  </si>
  <si>
    <t>ERASER PINK BEVELED MEDIUM 12-PK</t>
  </si>
  <si>
    <t>ERASER PINK BLOCK MEDIUM 60-PK</t>
  </si>
  <si>
    <t>MARKER CRAYOLA BROAD LINE WASHABLE  CLASSIC ASST 8-PK OR EQUIVALENT</t>
  </si>
  <si>
    <t>MARKER CHISEL TIP 8-PK</t>
  </si>
  <si>
    <t>MARKER  PERMANENT ASST PK/8</t>
  </si>
  <si>
    <t>MARKER BLACK FINE SHARPIE 12-PK OR EQUIVALENT</t>
  </si>
  <si>
    <t>MARKER BLACK EXTRA FINE  SHARPIE 12-PK OR EQUIVALENT</t>
  </si>
  <si>
    <t>MARKER ASSORTED FINE SHARPIE  24-PK OR EQUIVALENT</t>
  </si>
  <si>
    <t>MARKER BLACK ULTRA FINE SHARPIE 12-PK OR EQUIVALENT</t>
  </si>
  <si>
    <t>MARKER BLACK FINE SHARPIE EACH OR EQUIVALENT</t>
  </si>
  <si>
    <t>MARKER CRAYOLA WEDGE WASHABLE CLASSIC ASST 8-PK OR EQUIVALENT</t>
  </si>
  <si>
    <t>MARKER CRAYOLA CONICAL ASST 12-PK OR EQUIVALENT</t>
  </si>
  <si>
    <t>MARKER CRAYOLA BROAD LINE SINGLE COLOR 12-PK OR EQUIVALENT</t>
  </si>
  <si>
    <t>MARKER CRAYOLA CLASSIC FINE ASST 8-PK OR EQUIVALENT</t>
  </si>
  <si>
    <t>MARKER CRAYOLA CLASSIC CONICAL ASST 8 CT OR EQUIVALENT</t>
  </si>
  <si>
    <t>MARKER CRAYOLA BROAD LINE ORIGINAL ASST CLASSPACK OR EQUIVALENT</t>
  </si>
  <si>
    <t>MARKER CRAYOLA CONICAL ASST WASHABLE CLASS PACK</t>
  </si>
  <si>
    <t>MARKER FLIPCHART NO BLEED ASST 8-PK</t>
  </si>
  <si>
    <t>MARKER MR SKETCH SCENTED ASST 12-PK OR EQUIVALENT</t>
  </si>
  <si>
    <t>MARKER MR SKETCH SCENTED ASST FINE PT 10-PK OR EQUIVALENT</t>
  </si>
  <si>
    <t>MARKERS CRAYOLA BROAD LINE CLASSIC ASST 10-PK OR EQUIVALENT</t>
  </si>
  <si>
    <t>MARKERS CRAYOLA FINE CLASSIC ASST 10-PK OR EQUIVALENT</t>
  </si>
  <si>
    <t xml:space="preserve">PEN FELT TIP FINE ASST 8-PK </t>
  </si>
  <si>
    <t>PEN BALL POINT MEDIUM STICK PURPLE 12-PK</t>
  </si>
  <si>
    <t>PEN BALLPOINT ANTIMICROBIAL COUNTER BLACK MED</t>
  </si>
  <si>
    <t>PEN GEL IMPACT BLACK BOLD</t>
  </si>
  <si>
    <t>HIGHLIGHTER BRITE LINER ASST 5-PK</t>
  </si>
  <si>
    <t>HIGHLIGHTER POCKET STYLE ASST 12-PK</t>
  </si>
  <si>
    <t>HIGHLIGHTER BRITE LINER GRIP XL ASST 4-PK</t>
  </si>
  <si>
    <t>HIGHLIGHTER PEN ASST 20-PK</t>
  </si>
  <si>
    <t>HIGHLIGHTER PEN ASST 6-PK</t>
  </si>
  <si>
    <t>HIGHLIGHTER PEN YELLOW 20-PK</t>
  </si>
  <si>
    <t>HIGHLIGHTER PEN YELLOW 12-PK</t>
  </si>
  <si>
    <t>CHART PAPER 24X32 1 IN RULED, 25 SHEET/TABLET</t>
  </si>
  <si>
    <t>CHART PAPER 24X16 1IN RULED 25 SHEET/TABLET</t>
  </si>
  <si>
    <t>CHART PAPER 24X32 UNRULED 25 SHEET/TABLET</t>
  </si>
  <si>
    <t>CHART PAPER 24X16 UNRULED  25 SHEETS/TABLET</t>
  </si>
  <si>
    <t>CHART PAPER 24X36 1IN RULED 100 SHEET PAD</t>
  </si>
  <si>
    <t>CHART PAPER 24X32 1 1/2 IN RULED, 70 SHEET/TABLET</t>
  </si>
  <si>
    <t>POSTERBOARD 11X14 WHITE 25-PK</t>
  </si>
  <si>
    <t>POSTERBOARD 22X28 WHITE 25-PK</t>
  </si>
  <si>
    <t>TRIFOLD PRESENTATION BOARD 14'' X 22''</t>
  </si>
  <si>
    <t>CHART PAPER 25x30 POST-IT WHT 30 SHEET/PAD 2-PK</t>
  </si>
  <si>
    <t>EASEL ALUMMINUM TABLE/FLOOR</t>
  </si>
  <si>
    <t>RULER FLEXIBLE 12''</t>
  </si>
  <si>
    <t>RULER WOOD BRASS END 12''</t>
  </si>
  <si>
    <t>RULER PLASTIC 12'' ASSORTED COLORS 6-PK</t>
  </si>
  <si>
    <t>RULER DOUBLE BEVELED 12"</t>
  </si>
  <si>
    <t>RULER PLASTIC CLEAR 12'' 10-PK</t>
  </si>
  <si>
    <t>RULER WOOD ENGLISH/METRIC 12" NATURAL</t>
  </si>
  <si>
    <t>RULER WOOD SINGLE BEVELED 12"</t>
  </si>
  <si>
    <t>PROTRACTOR FISKARS SWING ARM</t>
  </si>
  <si>
    <t>PROTRACTOR 6" CLR PLASTIC EACH</t>
  </si>
  <si>
    <t>PROTRACTOR 6"CLR PLASTIC 12-PK</t>
  </si>
  <si>
    <t>PAPER FILLER 8.5X11 COLLEGE RULED 3-HOLE PUNCHED 200 SHEET</t>
  </si>
  <si>
    <t>PAPER COMPOSITION BOOK 9.75X7.5 WIDE RULED 60 SHEET</t>
  </si>
  <si>
    <t>PAPER COMPOSITION BOOK 9.75X7.5 WIDE RULED 48 SHEET</t>
  </si>
  <si>
    <t>PAPER COMPOSITION BOOK 9.75X7.5 WIDE RULED 80 SHEET</t>
  </si>
  <si>
    <t>CHART PAPER 24X32 1 1/2 IN RULED SKIP LINE, 25 SHEET/TABLET</t>
  </si>
  <si>
    <t>PAPER COMPOSITION BOOK 9.75X7.5 QUAD RULED 100 SHEET</t>
  </si>
  <si>
    <t>PAPER COMPOSITION BOOK 9.75X7.5 WIDE RULED 100 SHEET 6-PK</t>
  </si>
  <si>
    <t>DICTIONARY AND THESAURUS PAPERBACK M WEBSTER</t>
  </si>
  <si>
    <t>PAPER NOTEBOOK SPIRAL BOUND 8X10.5 WIDE RULED 70 SHEET</t>
  </si>
  <si>
    <t>PAPER NOTEBOOK TAPE BOUND 8''X10.5' WIDE RULED 50SHEET</t>
  </si>
  <si>
    <t>CHART PAPER 24X16 1 1/2 IN RULED SKIP LINE, 25 SHEET/TABLET</t>
  </si>
  <si>
    <t>PAPER NOTEBOOK SPIRAL BOUND 8X10.5 WIDE RULED 80 SHEET</t>
  </si>
  <si>
    <t>PAPER FILLER,8X10.5 WIDE RULED 3-HOLE PUNCHED 200 SHEET</t>
  </si>
  <si>
    <t>HOLE PUNCH 1-HOLE NICKEL PLATED</t>
  </si>
  <si>
    <t>HOLE PUNCH 3-HOLE</t>
  </si>
  <si>
    <t>SENTENCE STRIPS</t>
  </si>
  <si>
    <t>PAPER SENTENCE STRIP 3X24 WHITE PK-100</t>
  </si>
  <si>
    <t>PAPER SENTENCE STRIP 3X24 ASST PK-100</t>
  </si>
  <si>
    <t>DRY-ERASE SENTENCE STRIP 3X34 PK-30</t>
  </si>
  <si>
    <t>CORRECTION FLUID LIQUID PAPER WHT OR EQUIVALENT</t>
  </si>
  <si>
    <t>PAPER CLIP HOLDER MAGNETIC SMOKE/BLACK</t>
  </si>
  <si>
    <t>RULED PAPER/COOMPISITION/SKETCH BOOKS</t>
  </si>
  <si>
    <t>PAPER SKETCH DIARY 8.5X11 WHT 100/SHT/SPRL</t>
  </si>
  <si>
    <t>CORRECTION TAPE WITE-OUT EZ CORRECT WHITE PACK OF 10 BICWOTAP10 OR EQUIVALENT</t>
  </si>
  <si>
    <t>CORRECTION TAPE SINGLE LINE .2INX39.4FT WHITE BICWOTAPP11 OR EQUIVALENT</t>
  </si>
  <si>
    <t>STAPLER FULL STRIP BLACK</t>
  </si>
  <si>
    <t>PAPER COMPOSITION BOOK 8.5X7 WIDE RULED 40 SHEET</t>
  </si>
  <si>
    <t>PAPER COMPOSITION BOOK 9.75X7.5 PRIMARY RULED 100 SHEET</t>
  </si>
  <si>
    <t>PAPER COMPOSITION BOOK 9.75X7.5 STORY/WIDE RULED 100 SHEET PACON 1335763 OR EQUIVALENT</t>
  </si>
  <si>
    <t>PAPER COMPOSITION BOOK 8.5X7 WIDE RULED 48 SHEET</t>
  </si>
  <si>
    <t>PAPER COMPOSITION BOOK 8.5X7 WIDE RULED 24 SHEET</t>
  </si>
  <si>
    <t>PAPER COMPOSITION BOOK 8.5X7 WIDE RULED 20 SHEET</t>
  </si>
  <si>
    <t>PAPER COMPOSITION BOOK 3.25X4.5 50 SHEET 3-PK</t>
  </si>
  <si>
    <t>PAPER SKETCH BOOK ARTIST 80LB 100 SHT 11X14</t>
  </si>
  <si>
    <t>PAPER SKETCH BOOK 8.5X11 WHITE 50/SHT/SPIRL</t>
  </si>
  <si>
    <t>PAPER LEGAL PAD 8.5X11.75 50 SHEET 12-PK</t>
  </si>
  <si>
    <t>PAPER LEGAL PAD 5X8 50 SHEET 12-PK</t>
  </si>
  <si>
    <t>INDEX CARDS/CARD STOCK</t>
  </si>
  <si>
    <t>CARDSTOCK 65LB ASTROBRIGHTS WHITE 8.5X11 PK-250 OR EQUIVALENT</t>
  </si>
  <si>
    <t>CARDSTOCK 65LB ASTROBRIGHTS SINGLE COLOR 8.5X11 PK-250 OR EQUIVALENT</t>
  </si>
  <si>
    <t>CARDSTOCK 65LB ASTROBRIGHTS ASST COLOR 8.5X11 PK-250 OR EQUIVALENT</t>
  </si>
  <si>
    <t>CONSTRUCTION/BOND/DRAWING/ROLL PAPER</t>
  </si>
  <si>
    <t>PAPER CONSTRUCTION MULTI_CULTURAL 9x12 50-PK</t>
  </si>
  <si>
    <t>PAPER BOND ASTROBRIGHTS 24LB 8.5X11 ASST REAM</t>
  </si>
  <si>
    <t>PAPER BOND ASTROBRIGHTS 24LB 8.5X11 SINGLE COLOR REAM</t>
  </si>
  <si>
    <t>PAPER ROLL 36"x1000'</t>
  </si>
  <si>
    <t>PAPER ROLL 48"x200'</t>
  </si>
  <si>
    <t>PAPER COMPOSITION BOOK 9.75X7.5 UNRULED 100 SHEET</t>
  </si>
  <si>
    <t>PAPER CONSTRUCTION 12X18 SINGLE COLOR 50-PK</t>
  </si>
  <si>
    <t>PAPER CONSTRUCTION 9X12 SINGLE COLOR 50-PK</t>
  </si>
  <si>
    <t>PAPER CONSTRUCTION 12X18 ASST COLOR 50-PK</t>
  </si>
  <si>
    <t>PAPER CONSTRUCTION 12X18 SINGLE COLOR 100-PK</t>
  </si>
  <si>
    <t>PAPER CONSTRUCTION 9X12 SINGLE COLOR 100-PK</t>
  </si>
  <si>
    <t>PAPER CONSTRUCTION 9X12 ASST COLOR 50-PK</t>
  </si>
  <si>
    <t>PAPER GRAPH 8.5X11 REAM</t>
  </si>
  <si>
    <t>CARTSTOCK 65LB ARRAY WHITE 8.5X11 PK-100 OR EQUIVALENT</t>
  </si>
  <si>
    <t>CARTSTOCK 65LB ARRAY ASST 8.5X11 PK-100 OR EQUIVALENT</t>
  </si>
  <si>
    <t>SCISSORS 6" POINTED 12-PK</t>
  </si>
  <si>
    <t>SCISSORS 5" BLUNT FISKARS OR EUIVALENT</t>
  </si>
  <si>
    <t>SCISSORS 5" POINTED FISKARS OR EQUIVALENT</t>
  </si>
  <si>
    <t>SCISSORS 6"POINTED FISKARS OR EQUIVALENT</t>
  </si>
  <si>
    <t>SCISSORS 5'' POINTED WITH RACK FISKARS 12-PK OR EQUIVALENT</t>
  </si>
  <si>
    <t>SCISSORS 5'' BLUNT WITH RACK FISKARS 12-PK OR EQUIVALENT</t>
  </si>
  <si>
    <t>SCISSORS 5'' BLUNT FISKARS 12-PK OR EQUIVALENT</t>
  </si>
  <si>
    <t>SCISSORS 5'' POINTED FISKARS 12-PK OR EQUIVALENT</t>
  </si>
  <si>
    <t>SCISSORS 7'' STAINLESS STEEL STRAIGHT</t>
  </si>
  <si>
    <t>SCISSORS 8'' STAINLESS STEEL STRAIGHT</t>
  </si>
  <si>
    <t>SCISSORS 8" LOOP</t>
  </si>
  <si>
    <t>SCISSORS 5" BLUNT FISKARS LEFT HANDED OR EUIVALENT</t>
  </si>
  <si>
    <t>SCISSORS</t>
  </si>
  <si>
    <t>TISSUE FACIAL BOX 100 SHEETS</t>
  </si>
  <si>
    <t>PAINT PUMP FOR GALLON AND HALF GALLON JAR</t>
  </si>
  <si>
    <t>PAINT TEMPERA WASHABLE PINT</t>
  </si>
  <si>
    <t>PAINT WTRCLR CRAYOLA OVAL REFILL SET OF 6 OR EQUIVALENT</t>
  </si>
  <si>
    <t>PAINT WTRCLR CRAYOLA  OVAL SET OF 16 OR EQUIVALENT</t>
  </si>
  <si>
    <t>PAINT WTRCLR  CRAYOLA WASH OVAL SET OF 16 OR EQUIVALENT</t>
  </si>
  <si>
    <t>PAINT WTRCLRS CRAYOLA OVAL SET OF 8 OR EQUIVALENT</t>
  </si>
  <si>
    <t>PAINT WTRCLRS CRAYOLA  OVAL SET OF 8 WASHABLE OR EQUIVALENT</t>
  </si>
  <si>
    <t>PAINT TEMPERA VERSATEMP GALLON OR EQUIVALENT</t>
  </si>
  <si>
    <t>PAINT TEMPERA WASHABLE QUART</t>
  </si>
  <si>
    <t>PAINT TEMPERA PINT</t>
  </si>
  <si>
    <t>PAINT TEMPERA QUART</t>
  </si>
  <si>
    <t>PAINT TEMPERA WASHABLE PINT ASST 12-PK</t>
  </si>
  <si>
    <t>PAINT TEMPERA WASHABLE GALLON</t>
  </si>
  <si>
    <t>PAINT ACRYLIC PINT</t>
  </si>
  <si>
    <t>PAINT ACRYLIC QUART</t>
  </si>
  <si>
    <t>PAINT ACRYLIC HALF GALLON</t>
  </si>
  <si>
    <t>CORRECTION FLUID LIQUID PAPER WHT 3-PK OR EQUIVALENT</t>
  </si>
  <si>
    <t>CORRECTION  TAPE WITE-OUT EZ CORRECT 4-PK BICWOTAPP418 OR EQUIVALENT</t>
  </si>
  <si>
    <t>EARBUD - ECONOMY WITH 3.5 MM PLUG</t>
  </si>
  <si>
    <t>AGENDAS/PLANNERS</t>
  </si>
  <si>
    <t>AGENDA HAMMOND AND STEPHENS DAILY.7X11 OR EQUIVALENT</t>
  </si>
  <si>
    <t>AGENDA HAMMOND AND STEPHENS BLOCK.7X11 OR EQUIVALENT</t>
  </si>
  <si>
    <t>AGENDA  HAMMOND AND STEPHENS BLOCK.8 1/2X11 ELEM. OR EQUIVALENT</t>
  </si>
  <si>
    <t xml:space="preserve">CLASS REC 9/10WK 8SUB  40 STUDENT 8 1/2X11 GRREN/RED </t>
  </si>
  <si>
    <t>CLASS REC 9/10WK 8SUB 35 STUDENET 9.25X12.25 GREEN/RED</t>
  </si>
  <si>
    <t>CLASS REC  9/10WK 35 STUDENT 8 1/2X11 BURGUNDY/WHITE</t>
  </si>
  <si>
    <t>CLASS REC 6/7WK 8SUB 35 STUDENT 9.25X12.25  GREEN/RED</t>
  </si>
  <si>
    <t>CLASS REC 6/7WK 8SUB 35 STUDENT 8.5X11  GREEN/RED</t>
  </si>
  <si>
    <t xml:space="preserve">CLASS REC 12/14WK 8SUB 40 STUDENT 8 1/2X11 GRREN/RED </t>
  </si>
  <si>
    <t>CLASS REC  9/10WK 8SUB 45 STUDENT 6 3/4x11 GREEN/RED</t>
  </si>
  <si>
    <t>CLASS RCD 9/10 WK 50 STUDENT  8 1/2X11</t>
  </si>
  <si>
    <t>LESSON PLAN 6SUB  9 1/4X12 1/4</t>
  </si>
  <si>
    <t>STUDENT ADMIT SLIP 5 1/2X8 5/8 3/PAGE CARBONLESS</t>
  </si>
  <si>
    <t xml:space="preserve">STUDENT TARDY SLIP 8 1/2 X 11 6/PAGE CARBONLESS </t>
  </si>
  <si>
    <t>LESSON PLAN 6SUB  8 1/2 X 11</t>
  </si>
  <si>
    <t>LESSON PLAN 8SUB  9 1/4X12 1/4</t>
  </si>
  <si>
    <t>TOTE PLASTIC 12 X 8 X 5</t>
  </si>
  <si>
    <t>SOFT-KUT RUBBER PRINT BLOCKS 4 X 6</t>
  </si>
  <si>
    <t>ACCELEROMETER PEDOMETER-ACCUSPLIT - STEPS ONLY</t>
  </si>
  <si>
    <t>CARTS/ORGANIZERS/STORAGE</t>
  </si>
  <si>
    <t>BOX UTILITY 8.5 X 5 X 2</t>
  </si>
  <si>
    <t>PAINT/CANVAS/BRUSHES</t>
  </si>
  <si>
    <t>CANVAS PANEL 8 X 10</t>
  </si>
  <si>
    <t>CANVAS PANEL 11 X 14</t>
  </si>
  <si>
    <t>CANVAS PANEL 16 X 20</t>
  </si>
  <si>
    <t>CANVAS PANEL 9 X 12</t>
  </si>
  <si>
    <t>CANVAS PANEL 14 X 18</t>
  </si>
  <si>
    <t>CANVAS PANEL 12 X 16</t>
  </si>
  <si>
    <t>BRUSH BRISTLE 1/2</t>
  </si>
  <si>
    <t>BRUSH BRISTLE 1/4</t>
  </si>
  <si>
    <t>PAPER JOURNAL 8 1/2 X 11</t>
  </si>
  <si>
    <t>SECURITY LOG/ADHESIVE VISITOR BADGE 8 1/2 X 11</t>
  </si>
  <si>
    <t>MARKER BLACK FINE SHARPIE 36-PK OR EQUIVALENT</t>
  </si>
  <si>
    <t>CALENDAR DESK PAD  (JANUARY - DECEMBER)</t>
  </si>
  <si>
    <t>CALENDAR DESK PAD ACADEMIC YEAR (JULY - AUGUST)</t>
  </si>
  <si>
    <t>FLASH CARDS MULTIPLICAION</t>
  </si>
  <si>
    <t>FLASH CARDS ADDITION (0-12)</t>
  </si>
  <si>
    <t>FLASH CARDS SUBTRACTION (0-12)</t>
  </si>
  <si>
    <t>METERSTICK</t>
  </si>
  <si>
    <t>YARDSTICK</t>
  </si>
  <si>
    <t>NOTES SELF STICK PASTEL POP UP 3 X 3 12-PK</t>
  </si>
  <si>
    <t>NOTES SELF STICK BRIGHTS  POP UP 3 X 3 12-PK</t>
  </si>
  <si>
    <t>NOTES SELF STICK NEON  POP UP 3 X 3 12-PK</t>
  </si>
  <si>
    <t>NOTES SELF STICK YELLOW  POP UP 3 X 3 12-PK</t>
  </si>
  <si>
    <t>INSTANT COLD PACK</t>
  </si>
  <si>
    <t>ADHESIVE REUSABLE PUTTY 1 OZ</t>
  </si>
  <si>
    <t>TAGBOARD 9X12 125# WHITE 100-PK</t>
  </si>
  <si>
    <t>TAGBOARD 12 X 18 125# WHITE 100-PK</t>
  </si>
  <si>
    <t>PENCIL COLORED 10 COLOR 250-PK</t>
  </si>
  <si>
    <t>PIPE CLEANERS 12 ASST COLORS 100-PK</t>
  </si>
  <si>
    <t>PIPE CLEANERS SINGLE COLOR 100-PK</t>
  </si>
  <si>
    <t>PLAY-DOH SUPER COLOR PACK SET OF 20</t>
  </si>
  <si>
    <t>PLAYDOH MEGA PACK SET OF 36</t>
  </si>
  <si>
    <t>LINOLEUM UNMOUNTED 4X6</t>
  </si>
  <si>
    <t>LINOLEUM UNMOUNTED 6X9</t>
  </si>
  <si>
    <t xml:space="preserve">PAPER STENO NOTEBOOK GREGG/RULED </t>
  </si>
  <si>
    <t>TIMER DIGITAL</t>
  </si>
  <si>
    <t>CUISENAIRE RODS MULTI-PACK CONNECTING</t>
  </si>
  <si>
    <t>DICTIONARY PAPERBACK M WEBSTER</t>
  </si>
  <si>
    <t>VELCRO HOOK AND LOOP 3/4" 200-PK</t>
  </si>
  <si>
    <t>VELCRO HOOK AND LOOPWAFER THIN 40-PK</t>
  </si>
  <si>
    <t>LABEL LASER AVERY 5160 3000-PK OR EQUIVALENT</t>
  </si>
  <si>
    <t>LIGHT FILTER COZY SHADE 24X54" 4-PK</t>
  </si>
  <si>
    <t>CLOCK 13" WALL - WHITE DIAL/BLACK FRAME</t>
  </si>
  <si>
    <t>BORDETTE SCALLOPED 2.25" X 50'</t>
  </si>
  <si>
    <t>PRIVACY BOARD 48 X 16 4-PK</t>
  </si>
  <si>
    <t>DODGEBALL RHINOSKIN ASST COLOR 6-PK</t>
  </si>
  <si>
    <t>CLEANER, BOARD,DRY ERASE,128 OZ</t>
  </si>
  <si>
    <t>CLEANER, BOARD,DRY ERASE,22 OZ</t>
  </si>
  <si>
    <t>CLEANER, BOARD,DRY ERASE,8 OZ</t>
  </si>
  <si>
    <t>086376</t>
  </si>
  <si>
    <t>086384</t>
  </si>
  <si>
    <t>086363</t>
  </si>
  <si>
    <t>086370</t>
  </si>
  <si>
    <t>086394</t>
  </si>
  <si>
    <t>086397</t>
  </si>
  <si>
    <t>086388</t>
  </si>
  <si>
    <t>086391</t>
  </si>
  <si>
    <t>015741</t>
  </si>
  <si>
    <t>067504</t>
  </si>
  <si>
    <t>077665</t>
  </si>
  <si>
    <t>084900</t>
  </si>
  <si>
    <t>081928</t>
  </si>
  <si>
    <t>070311</t>
  </si>
  <si>
    <t>084085</t>
  </si>
  <si>
    <t>064053</t>
  </si>
  <si>
    <t>064056</t>
  </si>
  <si>
    <t>038432</t>
  </si>
  <si>
    <t>038431</t>
  </si>
  <si>
    <t>027615</t>
  </si>
  <si>
    <t>201205</t>
  </si>
  <si>
    <t>201204</t>
  </si>
  <si>
    <t>409340</t>
  </si>
  <si>
    <t>see specs</t>
  </si>
  <si>
    <t>053925</t>
  </si>
  <si>
    <t>053943</t>
  </si>
  <si>
    <t>SAX</t>
  </si>
  <si>
    <t>School Smart</t>
  </si>
  <si>
    <t>1289142</t>
  </si>
  <si>
    <t>007512</t>
  </si>
  <si>
    <t>424363</t>
  </si>
  <si>
    <t>1280528</t>
  </si>
  <si>
    <t>008715</t>
  </si>
  <si>
    <t>007521</t>
  </si>
  <si>
    <t>007503</t>
  </si>
  <si>
    <t>008716</t>
  </si>
  <si>
    <t>215007</t>
  </si>
  <si>
    <t>245948</t>
  </si>
  <si>
    <t>245950</t>
  </si>
  <si>
    <t>245949</t>
  </si>
  <si>
    <t>Crayola</t>
  </si>
  <si>
    <t>set</t>
  </si>
  <si>
    <t>Astrobright</t>
  </si>
  <si>
    <t>024088</t>
  </si>
  <si>
    <t>1461995</t>
  </si>
  <si>
    <t>1461993</t>
  </si>
  <si>
    <t>1461997</t>
  </si>
  <si>
    <t>1461994</t>
  </si>
  <si>
    <t>3M</t>
  </si>
  <si>
    <t>1354241</t>
  </si>
  <si>
    <t>1354240</t>
  </si>
  <si>
    <t>1413321</t>
  </si>
  <si>
    <t>3710-6</t>
  </si>
  <si>
    <t>076373</t>
  </si>
  <si>
    <t>3850-6</t>
  </si>
  <si>
    <t>086336</t>
  </si>
  <si>
    <t>086337</t>
  </si>
  <si>
    <t>084850</t>
  </si>
  <si>
    <t>084849</t>
  </si>
  <si>
    <t>084838</t>
  </si>
  <si>
    <t>084839</t>
  </si>
  <si>
    <t>086343</t>
  </si>
  <si>
    <t>800846</t>
  </si>
  <si>
    <t>024895</t>
  </si>
  <si>
    <t>086334</t>
  </si>
  <si>
    <t>084837</t>
  </si>
  <si>
    <t>086333</t>
  </si>
  <si>
    <t>084985</t>
  </si>
  <si>
    <t>595624</t>
  </si>
  <si>
    <t>084987</t>
  </si>
  <si>
    <t>595621</t>
  </si>
  <si>
    <t>595615</t>
  </si>
  <si>
    <t>595612</t>
  </si>
  <si>
    <t>086357</t>
  </si>
  <si>
    <t>1439109</t>
  </si>
  <si>
    <t>Prompt Payment Discount Percentage: N/A</t>
  </si>
  <si>
    <t>1464303</t>
  </si>
  <si>
    <t>1397149</t>
  </si>
  <si>
    <t>404532</t>
  </si>
  <si>
    <t>1503530</t>
  </si>
  <si>
    <t>086004</t>
  </si>
  <si>
    <t>086006</t>
  </si>
  <si>
    <t>402813</t>
  </si>
  <si>
    <t>gray</t>
  </si>
  <si>
    <t>032397</t>
  </si>
  <si>
    <t>032400</t>
  </si>
  <si>
    <t>075210</t>
  </si>
  <si>
    <t>032403</t>
  </si>
  <si>
    <t>038221</t>
  </si>
  <si>
    <t>010024</t>
  </si>
  <si>
    <t>084473</t>
  </si>
  <si>
    <t>084442</t>
  </si>
  <si>
    <t>1500600</t>
  </si>
  <si>
    <t>1500601</t>
  </si>
  <si>
    <t>023974</t>
  </si>
  <si>
    <t>032732</t>
  </si>
  <si>
    <t>1398160</t>
  </si>
  <si>
    <t>1397684</t>
  </si>
  <si>
    <t>1/4 leg for staple gun</t>
  </si>
  <si>
    <t>061059</t>
  </si>
  <si>
    <t>059637</t>
  </si>
  <si>
    <t>1334760</t>
  </si>
  <si>
    <t>059634</t>
  </si>
  <si>
    <t>1502504</t>
  </si>
  <si>
    <t>084465</t>
  </si>
  <si>
    <t>1401885</t>
  </si>
  <si>
    <t>1402628</t>
  </si>
  <si>
    <t>1354270</t>
  </si>
  <si>
    <t>1333729</t>
  </si>
  <si>
    <t>1400750</t>
  </si>
  <si>
    <t>1400751</t>
  </si>
  <si>
    <t>336544</t>
  </si>
  <si>
    <t>1354253</t>
  </si>
  <si>
    <t>1333748</t>
  </si>
  <si>
    <t>086538</t>
  </si>
  <si>
    <t>1325120</t>
  </si>
  <si>
    <t>1500335</t>
  </si>
  <si>
    <t>1573993</t>
  </si>
  <si>
    <t>081895</t>
  </si>
  <si>
    <t>pk/10</t>
  </si>
  <si>
    <t>471194</t>
  </si>
  <si>
    <t>1366814</t>
  </si>
  <si>
    <t>1565727</t>
  </si>
  <si>
    <t>1565694</t>
  </si>
  <si>
    <t>1565695</t>
  </si>
  <si>
    <t>1452540</t>
  </si>
  <si>
    <t>1452541</t>
  </si>
  <si>
    <t>1354157</t>
  </si>
  <si>
    <t>1354156</t>
  </si>
  <si>
    <t>1426324</t>
  </si>
  <si>
    <t>1426323</t>
  </si>
  <si>
    <t>1353959</t>
  </si>
  <si>
    <t>213964</t>
  </si>
  <si>
    <t>081455</t>
  </si>
  <si>
    <t>1505460</t>
  </si>
  <si>
    <t>pk/6</t>
  </si>
  <si>
    <t>040572</t>
  </si>
  <si>
    <t>090021</t>
  </si>
  <si>
    <t>pk/3</t>
  </si>
  <si>
    <t>1403117</t>
  </si>
  <si>
    <t>1569596</t>
  </si>
  <si>
    <t>1301559</t>
  </si>
  <si>
    <t>088708</t>
  </si>
  <si>
    <t>088706</t>
  </si>
  <si>
    <t>088712</t>
  </si>
  <si>
    <t>088710</t>
  </si>
  <si>
    <t>085483</t>
  </si>
  <si>
    <t>085484</t>
  </si>
  <si>
    <t>1277260</t>
  </si>
  <si>
    <t>1277262</t>
  </si>
  <si>
    <t>1277261</t>
  </si>
  <si>
    <t>086081</t>
  </si>
  <si>
    <t>032265</t>
  </si>
  <si>
    <t>067118</t>
  </si>
  <si>
    <t>1536879</t>
  </si>
  <si>
    <t>1567452</t>
  </si>
  <si>
    <t>1272480</t>
  </si>
  <si>
    <t>1543107</t>
  </si>
  <si>
    <t>1466991</t>
  </si>
  <si>
    <t>1498788</t>
  </si>
  <si>
    <t>026931</t>
  </si>
  <si>
    <t>079593</t>
  </si>
  <si>
    <t>1272203</t>
  </si>
  <si>
    <t>081885</t>
  </si>
  <si>
    <t>pk/12</t>
  </si>
  <si>
    <t>089810</t>
  </si>
  <si>
    <t>1460786</t>
  </si>
  <si>
    <t>1536893</t>
  </si>
  <si>
    <t>1445381</t>
  </si>
  <si>
    <t>1512677</t>
  </si>
  <si>
    <t>250413</t>
  </si>
  <si>
    <t>250419</t>
  </si>
  <si>
    <t>250416</t>
  </si>
  <si>
    <t>1443299</t>
  </si>
  <si>
    <t>653105</t>
  </si>
  <si>
    <t>039423</t>
  </si>
  <si>
    <t>025983</t>
  </si>
  <si>
    <t>1471358</t>
  </si>
  <si>
    <t>067673</t>
  </si>
  <si>
    <t>1406261</t>
  </si>
  <si>
    <t>356768</t>
  </si>
  <si>
    <t>401962</t>
  </si>
  <si>
    <t>1396810</t>
  </si>
  <si>
    <t>1396811</t>
  </si>
  <si>
    <t>1396809</t>
  </si>
  <si>
    <t>1396808</t>
  </si>
  <si>
    <t>060867</t>
  </si>
  <si>
    <t>017676</t>
  </si>
  <si>
    <t>1533751</t>
  </si>
  <si>
    <t>085819</t>
  </si>
  <si>
    <t>1369550</t>
  </si>
  <si>
    <t>1473651</t>
  </si>
  <si>
    <t>038178</t>
  </si>
  <si>
    <t>1481890</t>
  </si>
  <si>
    <t>1473633</t>
  </si>
  <si>
    <t>040617</t>
  </si>
  <si>
    <t>084280</t>
  </si>
  <si>
    <t>073386</t>
  </si>
  <si>
    <t>1467942</t>
  </si>
  <si>
    <t>1396657</t>
  </si>
  <si>
    <t>445085</t>
  </si>
  <si>
    <t>445082</t>
  </si>
  <si>
    <t>412667</t>
  </si>
  <si>
    <t>412514</t>
  </si>
  <si>
    <t>246178</t>
  </si>
  <si>
    <t>412526</t>
  </si>
  <si>
    <t>412499</t>
  </si>
  <si>
    <t>412505</t>
  </si>
  <si>
    <t>086644</t>
  </si>
  <si>
    <t>1439213</t>
  </si>
  <si>
    <t>008685</t>
  </si>
  <si>
    <t>391088</t>
  </si>
  <si>
    <t>438473</t>
  </si>
  <si>
    <t>089941</t>
  </si>
  <si>
    <t>020754</t>
  </si>
  <si>
    <t>077355</t>
  </si>
  <si>
    <t>077354</t>
  </si>
  <si>
    <t>000786</t>
  </si>
  <si>
    <t>038857</t>
  </si>
  <si>
    <t>081766</t>
  </si>
  <si>
    <t>1298143</t>
  </si>
  <si>
    <t>1298145</t>
  </si>
  <si>
    <t>1298144</t>
  </si>
  <si>
    <t>1298146</t>
  </si>
  <si>
    <t>1329755</t>
  </si>
  <si>
    <t>1354254</t>
  </si>
  <si>
    <t>079673</t>
  </si>
  <si>
    <t>077415</t>
  </si>
  <si>
    <t>085037</t>
  </si>
  <si>
    <t>085026</t>
  </si>
  <si>
    <t>1530187</t>
  </si>
  <si>
    <t>008196</t>
  </si>
  <si>
    <t>008148</t>
  </si>
  <si>
    <t>008172</t>
  </si>
  <si>
    <t>024028</t>
  </si>
  <si>
    <t>409281</t>
  </si>
  <si>
    <t>008742</t>
  </si>
  <si>
    <t>418801</t>
  </si>
  <si>
    <t>059364</t>
  </si>
  <si>
    <t>059424</t>
  </si>
  <si>
    <t>1473706</t>
  </si>
  <si>
    <t>1473705</t>
  </si>
  <si>
    <t>1473702</t>
  </si>
  <si>
    <t>1481866</t>
  </si>
  <si>
    <t>1481868</t>
  </si>
  <si>
    <t>1473682</t>
  </si>
  <si>
    <t>1473659</t>
  </si>
  <si>
    <t>1473653</t>
  </si>
  <si>
    <t>1481862</t>
  </si>
  <si>
    <t>1481898</t>
  </si>
  <si>
    <t>1473687</t>
  </si>
  <si>
    <t>1496049</t>
  </si>
  <si>
    <t>Hayes</t>
  </si>
  <si>
    <t>1473658</t>
  </si>
  <si>
    <t>Hammpnd &amp; Stevens</t>
  </si>
  <si>
    <t>Each</t>
  </si>
  <si>
    <t>081942</t>
  </si>
  <si>
    <t>067506</t>
  </si>
  <si>
    <t>077666</t>
  </si>
  <si>
    <t>085108</t>
  </si>
  <si>
    <t>069004</t>
  </si>
  <si>
    <t>033-6945</t>
  </si>
  <si>
    <t>038121</t>
  </si>
  <si>
    <t>091224</t>
  </si>
  <si>
    <t>1362308</t>
  </si>
  <si>
    <t>061092</t>
  </si>
  <si>
    <t>1371172</t>
  </si>
  <si>
    <t>1371173</t>
  </si>
  <si>
    <t>038158</t>
  </si>
  <si>
    <t>038160</t>
  </si>
  <si>
    <t>086331</t>
  </si>
  <si>
    <t>038159</t>
  </si>
  <si>
    <t>076356</t>
  </si>
  <si>
    <t>049515</t>
  </si>
  <si>
    <t>246141</t>
  </si>
  <si>
    <t>083276</t>
  </si>
  <si>
    <t>084808</t>
  </si>
  <si>
    <t>083275</t>
  </si>
  <si>
    <t>084453</t>
  </si>
  <si>
    <t>053688</t>
  </si>
  <si>
    <t>245789</t>
  </si>
  <si>
    <t>411453</t>
  </si>
  <si>
    <t>245787</t>
  </si>
  <si>
    <t>245788</t>
  </si>
  <si>
    <t>391163</t>
  </si>
  <si>
    <t>008211</t>
  </si>
  <si>
    <t>089787</t>
  </si>
  <si>
    <t>086330</t>
  </si>
  <si>
    <t>076464</t>
  </si>
  <si>
    <t>201833</t>
  </si>
  <si>
    <t>073689</t>
  </si>
  <si>
    <t>038394</t>
  </si>
  <si>
    <t>081859</t>
  </si>
  <si>
    <t>380144</t>
  </si>
  <si>
    <t>038342</t>
  </si>
  <si>
    <t>1295561</t>
  </si>
  <si>
    <t>084437</t>
  </si>
  <si>
    <t>380147</t>
  </si>
  <si>
    <t>085337</t>
  </si>
  <si>
    <t>085332</t>
  </si>
  <si>
    <t>006369</t>
  </si>
  <si>
    <t>085335</t>
  </si>
  <si>
    <t>085327</t>
  </si>
  <si>
    <t>085325</t>
  </si>
  <si>
    <t>1437330</t>
  </si>
  <si>
    <t>1371698</t>
  </si>
  <si>
    <t>085558</t>
  </si>
  <si>
    <t>1437055</t>
  </si>
  <si>
    <t>1464947</t>
  </si>
  <si>
    <t>1465888</t>
  </si>
  <si>
    <t>002043</t>
  </si>
  <si>
    <t>002049</t>
  </si>
  <si>
    <t>245404</t>
  </si>
  <si>
    <t>002058</t>
  </si>
  <si>
    <t>1439309</t>
  </si>
  <si>
    <t>026029</t>
  </si>
  <si>
    <t>085312</t>
  </si>
  <si>
    <t>1335763</t>
  </si>
  <si>
    <t>086768</t>
  </si>
  <si>
    <t>002055</t>
  </si>
  <si>
    <t>002040</t>
  </si>
  <si>
    <t>085289</t>
  </si>
  <si>
    <t>085285</t>
  </si>
  <si>
    <t>085267</t>
  </si>
  <si>
    <t>457586</t>
  </si>
  <si>
    <t>402684</t>
  </si>
  <si>
    <t>1565994</t>
  </si>
  <si>
    <t>081902</t>
  </si>
  <si>
    <t>084410</t>
  </si>
  <si>
    <t>1415370</t>
  </si>
  <si>
    <t>015348</t>
  </si>
  <si>
    <t>089837</t>
  </si>
  <si>
    <t>1473614</t>
  </si>
  <si>
    <t>365433</t>
  </si>
  <si>
    <t>015351</t>
  </si>
  <si>
    <t>081899</t>
  </si>
  <si>
    <t>1369508</t>
  </si>
  <si>
    <t>006465</t>
  </si>
  <si>
    <t>006471</t>
  </si>
  <si>
    <t>318175</t>
  </si>
  <si>
    <t>248962</t>
  </si>
  <si>
    <t>008190</t>
  </si>
  <si>
    <t>007560</t>
  </si>
  <si>
    <t>035336</t>
  </si>
  <si>
    <t>PRISMACOLOR</t>
  </si>
  <si>
    <t>1X1/2X7/8</t>
  </si>
  <si>
    <t>059391</t>
  </si>
  <si>
    <t>207192</t>
  </si>
  <si>
    <t>084449</t>
  </si>
  <si>
    <t>069642</t>
  </si>
  <si>
    <t>sold in pk/144</t>
  </si>
  <si>
    <t>085352</t>
  </si>
  <si>
    <t>219879</t>
  </si>
  <si>
    <t>006435</t>
  </si>
  <si>
    <t>1467045</t>
  </si>
  <si>
    <t>1368691</t>
  </si>
  <si>
    <t>Column1</t>
  </si>
  <si>
    <t>027433-white</t>
  </si>
  <si>
    <t>027445-white</t>
  </si>
  <si>
    <t>027439</t>
  </si>
  <si>
    <t>027430</t>
  </si>
  <si>
    <t>1483030</t>
  </si>
  <si>
    <t>085264</t>
  </si>
  <si>
    <t>40 sheets</t>
  </si>
  <si>
    <t>70 sheets</t>
  </si>
  <si>
    <t xml:space="preserve">085290 </t>
  </si>
  <si>
    <t>no bid</t>
  </si>
  <si>
    <t>081903</t>
  </si>
  <si>
    <t>400261</t>
  </si>
  <si>
    <t>white</t>
  </si>
  <si>
    <t>Amaco</t>
  </si>
  <si>
    <t>411390</t>
  </si>
  <si>
    <t>351452</t>
  </si>
  <si>
    <t>1570842</t>
  </si>
  <si>
    <t>424663</t>
  </si>
  <si>
    <t>Soft-Kut</t>
  </si>
  <si>
    <t>389845</t>
  </si>
  <si>
    <t>024550</t>
  </si>
  <si>
    <t>Mavalus</t>
  </si>
  <si>
    <t>1354242</t>
  </si>
  <si>
    <t>sold in pk/12</t>
  </si>
  <si>
    <t>1380684</t>
  </si>
  <si>
    <t>Oxford</t>
  </si>
  <si>
    <t>1380685</t>
  </si>
  <si>
    <t>1437852</t>
  </si>
  <si>
    <t>polyproplene case slider</t>
  </si>
  <si>
    <t>pk/100</t>
  </si>
  <si>
    <t>572555</t>
  </si>
  <si>
    <t>1437045</t>
  </si>
  <si>
    <t>TDR416</t>
  </si>
  <si>
    <t>PACK OF 24</t>
  </si>
  <si>
    <t>EACH</t>
  </si>
  <si>
    <t>PACK OF 12</t>
  </si>
  <si>
    <t>PACK OF 4</t>
  </si>
  <si>
    <t>PACK OF 2</t>
  </si>
  <si>
    <t>PACK OF 100</t>
  </si>
  <si>
    <t>PACK OF 25</t>
  </si>
  <si>
    <t>Set of 10</t>
  </si>
  <si>
    <t>SCHOOL SMART</t>
  </si>
  <si>
    <t>CD8190</t>
  </si>
  <si>
    <t>10/TKT/2L1/A</t>
  </si>
  <si>
    <t>108/BK/D</t>
  </si>
  <si>
    <t>108/TKT/1L1/C</t>
  </si>
  <si>
    <t>15/BK/C</t>
  </si>
  <si>
    <t>15/TKT/2L1/A</t>
  </si>
  <si>
    <t>30XIIS/TBL/1L1</t>
  </si>
  <si>
    <t>30XIIS/TKT/1L1/B</t>
  </si>
  <si>
    <t>30XA/TBL/1L1</t>
  </si>
  <si>
    <t>30XSMV/TBL/1L1</t>
  </si>
  <si>
    <t>34MV/TBL/1L1</t>
  </si>
  <si>
    <t>73/PWB/2L1</t>
  </si>
  <si>
    <t>ADVANTUS</t>
  </si>
  <si>
    <t>CLASSROOM KEEPERS</t>
  </si>
  <si>
    <t>IRIS</t>
  </si>
  <si>
    <t>Texas Instruments</t>
  </si>
  <si>
    <t>48654E</t>
  </si>
  <si>
    <t>45047J</t>
  </si>
  <si>
    <t>45014X</t>
  </si>
  <si>
    <t>45015Y</t>
  </si>
  <si>
    <t>00750</t>
  </si>
  <si>
    <t>00752</t>
  </si>
  <si>
    <t>23-6002</t>
  </si>
  <si>
    <t>B9017</t>
  </si>
  <si>
    <t>A7924AS00</t>
  </si>
  <si>
    <t>Hasbro</t>
  </si>
  <si>
    <t>SET OF 4</t>
  </si>
  <si>
    <t>SET OF 75</t>
  </si>
  <si>
    <t>SET OF 48</t>
  </si>
  <si>
    <t>SET OF 20</t>
  </si>
  <si>
    <t>SK4X6</t>
  </si>
  <si>
    <t>PACK OF 30</t>
  </si>
  <si>
    <t>PACK OF 1000</t>
  </si>
  <si>
    <t>PACK OF 800</t>
  </si>
  <si>
    <t>PACK OF 40</t>
  </si>
  <si>
    <t>PACK OF 5000</t>
  </si>
  <si>
    <t>Adams</t>
  </si>
  <si>
    <t>Stanley</t>
  </si>
  <si>
    <t>Swingline</t>
  </si>
  <si>
    <t>3303-34-3551</t>
  </si>
  <si>
    <t>04912BX</t>
  </si>
  <si>
    <t>04915BX</t>
  </si>
  <si>
    <t>TRA704T</t>
  </si>
  <si>
    <t>S7035450P</t>
  </si>
  <si>
    <t>SBS191-4</t>
  </si>
  <si>
    <t>Ream</t>
  </si>
  <si>
    <t>pk/50</t>
  </si>
  <si>
    <t>Pacon</t>
  </si>
  <si>
    <t>Sunworks</t>
  </si>
  <si>
    <t>Rainbow Kraft</t>
  </si>
  <si>
    <t>0063XXX series</t>
  </si>
  <si>
    <t>Art Kraft</t>
  </si>
  <si>
    <t>0067XXXseries</t>
  </si>
  <si>
    <t>21018 series</t>
  </si>
  <si>
    <t>12820 series</t>
  </si>
  <si>
    <t>6108 series</t>
  </si>
  <si>
    <t>6107 series</t>
  </si>
  <si>
    <t>9904 series</t>
  </si>
  <si>
    <t>6103 series</t>
  </si>
  <si>
    <t>X4851SS</t>
  </si>
  <si>
    <t>X4881SS</t>
  </si>
  <si>
    <t>see specs for colors-diff price for each color</t>
  </si>
  <si>
    <t>Domtar</t>
  </si>
  <si>
    <t>Earthchoice-Domtar</t>
  </si>
  <si>
    <t>851001HS</t>
  </si>
  <si>
    <t>851001TN</t>
  </si>
  <si>
    <t>TPG-949</t>
  </si>
  <si>
    <t>52-8016</t>
  </si>
  <si>
    <t>TPG-950</t>
  </si>
  <si>
    <t>52-8019</t>
  </si>
  <si>
    <t>52-8008</t>
  </si>
  <si>
    <t>TPG-948</t>
  </si>
  <si>
    <t>52-008W</t>
  </si>
  <si>
    <t>52-0012</t>
  </si>
  <si>
    <t>52-0016</t>
  </si>
  <si>
    <t>52-0024</t>
  </si>
  <si>
    <t>52-0008</t>
  </si>
  <si>
    <t>52-0836-051 series</t>
  </si>
  <si>
    <t>SET OF 8</t>
  </si>
  <si>
    <t>SET OF 12</t>
  </si>
  <si>
    <t>SET OF 16</t>
  </si>
  <si>
    <t>PACK OF 10</t>
  </si>
  <si>
    <t>EXPO</t>
  </si>
  <si>
    <t>POST-IT</t>
  </si>
  <si>
    <t>FLIPSIDE</t>
  </si>
  <si>
    <t>THE CLASSICS</t>
  </si>
  <si>
    <t>DEFCLOTH</t>
  </si>
  <si>
    <t>BY106605-4ASST-BULLET</t>
  </si>
  <si>
    <t>BY106605-8ASST-B</t>
  </si>
  <si>
    <t>82001PK</t>
  </si>
  <si>
    <t>BY106605-4ASST</t>
  </si>
  <si>
    <t>BY106605-8ASST-C</t>
  </si>
  <si>
    <t>BY106605-12BLACK</t>
  </si>
  <si>
    <t>86001PK</t>
  </si>
  <si>
    <t>TPG-389</t>
  </si>
  <si>
    <t>PACK OF 6</t>
  </si>
  <si>
    <t>DAP</t>
  </si>
  <si>
    <t>ELMERS</t>
  </si>
  <si>
    <t>PRANG</t>
  </si>
  <si>
    <t>SCOTCH</t>
  </si>
  <si>
    <t>WG1GLS</t>
  </si>
  <si>
    <t>WG118S</t>
  </si>
  <si>
    <t>WG236S</t>
  </si>
  <si>
    <t>SS414826</t>
  </si>
  <si>
    <t>SS579770</t>
  </si>
  <si>
    <t>E5043</t>
  </si>
  <si>
    <t>E555</t>
  </si>
  <si>
    <t>E503</t>
  </si>
  <si>
    <t>E501</t>
  </si>
  <si>
    <t>GS3008HA</t>
  </si>
  <si>
    <t>GS1208HA</t>
  </si>
  <si>
    <t>E510</t>
  </si>
  <si>
    <t>E516</t>
  </si>
  <si>
    <t>GS3008HAP</t>
  </si>
  <si>
    <t>764-CC-PK</t>
  </si>
  <si>
    <t>845  1.5 X 15</t>
  </si>
  <si>
    <t>PACK OF 48</t>
  </si>
  <si>
    <t>PACK OF 20</t>
  </si>
  <si>
    <t>PACK OF 50</t>
  </si>
  <si>
    <t>PACK OF 60</t>
  </si>
  <si>
    <t>SET OF 6</t>
  </si>
  <si>
    <t>PACK OF 3</t>
  </si>
  <si>
    <t xml:space="preserve">Astrobright </t>
  </si>
  <si>
    <t>22401 series</t>
  </si>
  <si>
    <t>cs/1000</t>
  </si>
  <si>
    <t>pk/250</t>
  </si>
  <si>
    <t>IND35P</t>
  </si>
  <si>
    <t>IND35RL</t>
  </si>
  <si>
    <t>IND46P</t>
  </si>
  <si>
    <t>IND46RL</t>
  </si>
  <si>
    <t>41EE</t>
  </si>
  <si>
    <t>SS086081</t>
  </si>
  <si>
    <t>8 1/2 X 11</t>
  </si>
  <si>
    <t>ACCUSPLIT</t>
  </si>
  <si>
    <t>BORDETTE</t>
  </si>
  <si>
    <t>HOUSE OF DOOLITTLE</t>
  </si>
  <si>
    <t>BIC</t>
  </si>
  <si>
    <t>PAPERMATE</t>
  </si>
  <si>
    <t>LIQUID PAPER</t>
  </si>
  <si>
    <t>LEARNING RESOURCES</t>
  </si>
  <si>
    <t>MERRIAM-WEBSTER</t>
  </si>
  <si>
    <t>CHAMPION</t>
  </si>
  <si>
    <t>CALIFONE</t>
  </si>
  <si>
    <t>TREND ENTERPRISES</t>
  </si>
  <si>
    <t>AE140XLE-XBX</t>
  </si>
  <si>
    <t>0043630-5987</t>
  </si>
  <si>
    <t>12455-17</t>
  </si>
  <si>
    <t>125-55-1718</t>
  </si>
  <si>
    <t>SSG-0001</t>
  </si>
  <si>
    <t>WOTAPP418</t>
  </si>
  <si>
    <t>WOTAPP11</t>
  </si>
  <si>
    <t>WOTAP10</t>
  </si>
  <si>
    <t>LER7482</t>
  </si>
  <si>
    <t>MER-732-6</t>
  </si>
  <si>
    <t>MER2956</t>
  </si>
  <si>
    <t>RXD6NRSET</t>
  </si>
  <si>
    <t>E-1</t>
  </si>
  <si>
    <t>T53101</t>
  </si>
  <si>
    <t>T53105</t>
  </si>
  <si>
    <t>T53103</t>
  </si>
  <si>
    <t>GLUEGUN1015</t>
  </si>
  <si>
    <t>2924AV-PS</t>
  </si>
  <si>
    <t>T20005</t>
  </si>
  <si>
    <t>SS-P3312BR</t>
  </si>
  <si>
    <t>SS-P3312N</t>
  </si>
  <si>
    <t>SS-P3312AP</t>
  </si>
  <si>
    <t>SS-P3312Y</t>
  </si>
  <si>
    <t>TPG-16212</t>
  </si>
  <si>
    <t>N614</t>
  </si>
  <si>
    <t>AC7112-01DI</t>
  </si>
  <si>
    <t>AC7112-03</t>
  </si>
  <si>
    <t>PACK OF 3000</t>
  </si>
  <si>
    <t>KWIK KOLD</t>
  </si>
  <si>
    <t>AVERY</t>
  </si>
  <si>
    <t>PACIFIC PLAY TENTS</t>
  </si>
  <si>
    <t>SPEEDBALL</t>
  </si>
  <si>
    <t>C-LINE</t>
  </si>
  <si>
    <t>ALVIN</t>
  </si>
  <si>
    <t>CREATIVITY STREET</t>
  </si>
  <si>
    <t>NOVA2-FACIAL</t>
  </si>
  <si>
    <t>PACK OF 200</t>
  </si>
  <si>
    <t>PACON</t>
  </si>
  <si>
    <t>HAMMOND AND STEPHENS</t>
  </si>
  <si>
    <t>NOVA</t>
  </si>
  <si>
    <t>VELCRO</t>
  </si>
  <si>
    <t>Sargent Art</t>
  </si>
  <si>
    <t>see specs for available colors</t>
  </si>
  <si>
    <t>53-0555</t>
  </si>
  <si>
    <t>53-1516</t>
  </si>
  <si>
    <t>53-1205-051-series</t>
  </si>
  <si>
    <t>53-0525</t>
  </si>
  <si>
    <t>53-0080</t>
  </si>
  <si>
    <t>st/6</t>
  </si>
  <si>
    <t>59011 series</t>
  </si>
  <si>
    <t>59010 series</t>
  </si>
  <si>
    <t>27019 series</t>
  </si>
  <si>
    <t>28-6656</t>
  </si>
  <si>
    <t>SS-LF-16 series</t>
  </si>
  <si>
    <t>SS-LF-32 series</t>
  </si>
  <si>
    <t>SS-LF-GA series</t>
  </si>
  <si>
    <t>SS-C-GA series</t>
  </si>
  <si>
    <t>SS-C-16 series</t>
  </si>
  <si>
    <t>SS-C- 32 series</t>
  </si>
  <si>
    <t>SS-C-16 -12</t>
  </si>
  <si>
    <t>Sharpie</t>
  </si>
  <si>
    <t>GUM ERASERS #1</t>
  </si>
  <si>
    <t>73028 2DZ/BX</t>
  </si>
  <si>
    <t>SS089941</t>
  </si>
  <si>
    <t>SS020754</t>
  </si>
  <si>
    <t>SS077355</t>
  </si>
  <si>
    <t>SS077354</t>
  </si>
  <si>
    <t>SS000786</t>
  </si>
  <si>
    <t>BLP51W-AST</t>
  </si>
  <si>
    <t>BLMGP41</t>
  </si>
  <si>
    <t>HY100200-20ASST</t>
  </si>
  <si>
    <t>HY100200-6ASST</t>
  </si>
  <si>
    <t>HY100200-12Yellow</t>
  </si>
  <si>
    <t>HY100200-20YELLOW</t>
  </si>
  <si>
    <t>BL11-AST</t>
  </si>
  <si>
    <t>PY106605-8ASST</t>
  </si>
  <si>
    <t>PY109200-EF</t>
  </si>
  <si>
    <t>PY100200-BLACK</t>
  </si>
  <si>
    <t>30001 EA</t>
  </si>
  <si>
    <t>37001PK</t>
  </si>
  <si>
    <t>58-8201</t>
  </si>
  <si>
    <t>58-7700-series</t>
  </si>
  <si>
    <t>PACK OF 144</t>
  </si>
  <si>
    <t>PACK OF 36</t>
  </si>
  <si>
    <t>SET OF 5</t>
  </si>
  <si>
    <t>PACK OF 8</t>
  </si>
  <si>
    <t>SET OF 24</t>
  </si>
  <si>
    <t>SET OF 256</t>
  </si>
  <si>
    <t>SET OF 192</t>
  </si>
  <si>
    <t>SET OF 10</t>
  </si>
  <si>
    <t>PACK OF 96</t>
  </si>
  <si>
    <t>SET OF 144</t>
  </si>
  <si>
    <t>SET OF 250</t>
  </si>
  <si>
    <t>PACK OF 13</t>
  </si>
  <si>
    <t>PACK OF 14</t>
  </si>
  <si>
    <t>PACK OF 15</t>
  </si>
  <si>
    <t>Preventa</t>
  </si>
  <si>
    <t>Uniball</t>
  </si>
  <si>
    <t>Mr. Sketch</t>
  </si>
  <si>
    <t>Dixon</t>
  </si>
  <si>
    <t>Moon Products</t>
  </si>
  <si>
    <t>Ticonderoga</t>
  </si>
  <si>
    <t>58-7808</t>
  </si>
  <si>
    <t>58-7708</t>
  </si>
  <si>
    <t>58-7709</t>
  </si>
  <si>
    <t>58-7712</t>
  </si>
  <si>
    <t>58-8208</t>
  </si>
  <si>
    <t>58-7208</t>
  </si>
  <si>
    <t>58-7722</t>
  </si>
  <si>
    <t>58-7726</t>
  </si>
  <si>
    <t>AA949M-12BLACK</t>
  </si>
  <si>
    <t>AA949M-12BLUE</t>
  </si>
  <si>
    <t>AA949M-12PURPLE</t>
  </si>
  <si>
    <t>AA949M-12RED</t>
  </si>
  <si>
    <t>SSP1000-8</t>
  </si>
  <si>
    <t>68-4208</t>
  </si>
  <si>
    <t>68-4008</t>
  </si>
  <si>
    <t>MB1985-0.7MM</t>
  </si>
  <si>
    <t>2476HT</t>
  </si>
  <si>
    <t>BOSTITCH</t>
  </si>
  <si>
    <t>X-ACTO</t>
  </si>
  <si>
    <t>BOSTON</t>
  </si>
  <si>
    <t>SS073689</t>
  </si>
  <si>
    <t>SS038394</t>
  </si>
  <si>
    <t>MPS1-BLK</t>
  </si>
  <si>
    <t>P30</t>
  </si>
  <si>
    <t>TESTRITE VISUAL</t>
  </si>
  <si>
    <t>APS2415H</t>
  </si>
  <si>
    <t>APS2410H</t>
  </si>
  <si>
    <t>APS2415</t>
  </si>
  <si>
    <t>RWC07422-5987</t>
  </si>
  <si>
    <t>RWC07410-5987</t>
  </si>
  <si>
    <t>RWC07414-5987</t>
  </si>
  <si>
    <t>9740C</t>
  </si>
  <si>
    <t>145S</t>
  </si>
  <si>
    <t>MMK0450225-5987</t>
  </si>
  <si>
    <t>X5405SS-5987</t>
  </si>
  <si>
    <t>SS30046-10</t>
  </si>
  <si>
    <t>see specs for available sizes-diff prices</t>
  </si>
  <si>
    <t>pk/200</t>
  </si>
  <si>
    <t>Roaring Spring</t>
  </si>
  <si>
    <t>Hammond &amp; Stevens</t>
  </si>
  <si>
    <t>MMK457586-5987</t>
  </si>
  <si>
    <t>S100239</t>
  </si>
  <si>
    <t>1000099-5987</t>
  </si>
  <si>
    <t>SSI081902</t>
  </si>
  <si>
    <t>MMK37147SS-5987</t>
  </si>
  <si>
    <t>MMK37111SS-5987</t>
  </si>
  <si>
    <t>MMK37121SS-5987</t>
  </si>
  <si>
    <t>MMK37123SS-5987</t>
  </si>
  <si>
    <t>MMK37106SS-5987</t>
  </si>
  <si>
    <t>MMK37101SS-5987</t>
  </si>
  <si>
    <t>MMK37103SS-5987</t>
  </si>
  <si>
    <t>MMK37145SS-5987</t>
  </si>
  <si>
    <t>MMK37107SS-5987</t>
  </si>
  <si>
    <t>MMK37129SS-5987</t>
  </si>
  <si>
    <t>MMK37118SS-5987</t>
  </si>
  <si>
    <t>MMK09213-5987</t>
  </si>
  <si>
    <t>MMK09202-5987</t>
  </si>
  <si>
    <t>RWC851114SQ-5987</t>
  </si>
  <si>
    <t>Fiskars</t>
  </si>
  <si>
    <t>95017197J</t>
  </si>
  <si>
    <t>95037197J</t>
  </si>
  <si>
    <t>12-95400J</t>
  </si>
  <si>
    <t>SSI015348</t>
  </si>
  <si>
    <t>SSI081903</t>
  </si>
  <si>
    <t>SSI015351</t>
  </si>
  <si>
    <t>SSI081899</t>
  </si>
  <si>
    <t>RCC07403-5987</t>
  </si>
  <si>
    <t>bidding 3X24</t>
  </si>
  <si>
    <t>1"X10 yds-see specs for available colors</t>
  </si>
  <si>
    <t>see specs for vailable colors</t>
  </si>
  <si>
    <t>sold in pk/2</t>
  </si>
  <si>
    <t>sold in pk/800</t>
  </si>
  <si>
    <t>sold in pk/40</t>
  </si>
  <si>
    <t>NET 30 DAYS</t>
  </si>
  <si>
    <t>YES</t>
  </si>
  <si>
    <t>3-7 Days ARO</t>
  </si>
  <si>
    <t>Yes</t>
  </si>
  <si>
    <t>N/A</t>
  </si>
  <si>
    <t>Prompt Payment Discount Terms (Net Days</t>
  </si>
  <si>
    <t xml:space="preserve">Do you currently have a website that supports a digital cmxl punchout catalog? </t>
  </si>
  <si>
    <t xml:space="preserve">Orders placed before 5:00PM will be delivered:(e.g. next business day, 2nd business day, etc.) </t>
  </si>
  <si>
    <t xml:space="preserve">Will all of your Kentucky retail outlets honor the line item pricing and secondary discounts submitted on this bid? </t>
  </si>
  <si>
    <t>SCHOOL SPECIALTY, INC.- Bid # 7782647319</t>
  </si>
  <si>
    <t>see specs for individual color- $0.99/rl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</si>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</sst>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;[Red]&quot;$&quot;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ourier New"/>
      <family val="2"/>
    </font>
    <font>
      <sz val="12"/>
      <name val="Courier New"/>
      <family val="3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ourier New"/>
      <family val="3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30" fillId="0" borderId="0" applyFont="0" applyFill="0" applyBorder="0" applyAlignment="0" applyProtection="0"/>
  </cellStyleXfs>
  <cellXfs count="109">
    <xf numFmtId="0" fontId="0" fillId="0" borderId="0" xfId="0"/>
    <xf numFmtId="0" fontId="25" fillId="0" borderId="0" xfId="39" applyFont="1"/>
    <xf numFmtId="0" fontId="24" fillId="0" borderId="0" xfId="0" applyFont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0" borderId="0" xfId="39" applyFont="1" applyAlignment="1">
      <alignment horizontal="center" vertical="center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6" fillId="25" borderId="10" xfId="0" applyFont="1" applyFill="1" applyBorder="1" applyAlignment="1">
      <alignment wrapText="1"/>
    </xf>
    <xf numFmtId="0" fontId="26" fillId="25" borderId="10" xfId="0" applyFont="1" applyFill="1" applyBorder="1" applyAlignment="1">
      <alignment horizontal="left" vertical="center" wrapText="1"/>
    </xf>
    <xf numFmtId="0" fontId="26" fillId="25" borderId="11" xfId="0" applyFont="1" applyFill="1" applyBorder="1" applyAlignment="1">
      <alignment wrapText="1"/>
    </xf>
    <xf numFmtId="0" fontId="25" fillId="0" borderId="0" xfId="39" applyFont="1" applyFill="1"/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27" fillId="0" borderId="0" xfId="39" applyFont="1" applyFill="1"/>
    <xf numFmtId="0" fontId="0" fillId="0" borderId="0" xfId="0" applyAlignment="1" applyProtection="1">
      <alignment wrapText="1"/>
      <protection locked="0"/>
    </xf>
    <xf numFmtId="0" fontId="25" fillId="0" borderId="0" xfId="0" applyFont="1" applyFill="1" applyBorder="1" applyAlignment="1">
      <alignment horizontal="right" vertical="center" wrapText="1"/>
    </xf>
    <xf numFmtId="0" fontId="27" fillId="0" borderId="16" xfId="39" applyFont="1" applyFill="1" applyBorder="1"/>
    <xf numFmtId="0" fontId="25" fillId="0" borderId="16" xfId="39" applyFont="1" applyFill="1" applyBorder="1"/>
    <xf numFmtId="0" fontId="0" fillId="0" borderId="16" xfId="0" applyFont="1" applyFill="1" applyBorder="1"/>
    <xf numFmtId="0" fontId="0" fillId="0" borderId="0" xfId="0" applyFont="1" applyFill="1" applyBorder="1"/>
    <xf numFmtId="0" fontId="0" fillId="0" borderId="16" xfId="0" applyFill="1" applyBorder="1"/>
    <xf numFmtId="0" fontId="0" fillId="0" borderId="0" xfId="0" applyFill="1"/>
    <xf numFmtId="0" fontId="0" fillId="0" borderId="16" xfId="0" applyFont="1" applyBorder="1"/>
    <xf numFmtId="0" fontId="0" fillId="0" borderId="0" xfId="0" applyFont="1" applyBorder="1"/>
    <xf numFmtId="0" fontId="25" fillId="0" borderId="16" xfId="39" applyFont="1" applyBorder="1"/>
    <xf numFmtId="0" fontId="0" fillId="0" borderId="16" xfId="0" applyBorder="1"/>
    <xf numFmtId="0" fontId="0" fillId="0" borderId="0" xfId="0" applyBorder="1"/>
    <xf numFmtId="0" fontId="25" fillId="0" borderId="0" xfId="0" applyFont="1" applyFill="1" applyAlignment="1" applyProtection="1">
      <alignment horizontal="right" vertical="center" wrapText="1"/>
      <protection locked="0"/>
    </xf>
    <xf numFmtId="0" fontId="25" fillId="0" borderId="0" xfId="0" applyFont="1" applyFill="1" applyAlignment="1" applyProtection="1">
      <alignment horizontal="right" wrapText="1"/>
      <protection locked="0"/>
    </xf>
    <xf numFmtId="0" fontId="25" fillId="0" borderId="0" xfId="39" applyFont="1" applyBorder="1"/>
    <xf numFmtId="0" fontId="0" fillId="0" borderId="0" xfId="0" applyFill="1" applyProtection="1">
      <protection locked="0"/>
    </xf>
    <xf numFmtId="0" fontId="23" fillId="24" borderId="17" xfId="39" applyNumberFormat="1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8" fillId="24" borderId="19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7" fillId="0" borderId="16" xfId="39" applyNumberFormat="1" applyFont="1" applyFill="1" applyBorder="1" applyAlignment="1"/>
    <xf numFmtId="0" fontId="25" fillId="0" borderId="21" xfId="39" applyNumberFormat="1" applyFont="1" applyFill="1" applyBorder="1" applyAlignment="1"/>
    <xf numFmtId="0" fontId="27" fillId="0" borderId="21" xfId="39" applyNumberFormat="1" applyFont="1" applyFill="1" applyBorder="1" applyAlignment="1"/>
    <xf numFmtId="0" fontId="0" fillId="0" borderId="21" xfId="0" applyFont="1" applyFill="1" applyBorder="1"/>
    <xf numFmtId="0" fontId="23" fillId="24" borderId="20" xfId="39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 wrapText="1"/>
      <protection locked="0"/>
    </xf>
    <xf numFmtId="0" fontId="25" fillId="0" borderId="16" xfId="0" applyFont="1" applyBorder="1"/>
    <xf numFmtId="0" fontId="22" fillId="0" borderId="16" xfId="0" applyFont="1" applyFill="1" applyBorder="1" applyAlignment="1" applyProtection="1">
      <alignment horizontal="left" wrapText="1"/>
      <protection locked="0"/>
    </xf>
    <xf numFmtId="0" fontId="29" fillId="0" borderId="16" xfId="0" applyFont="1" applyFill="1" applyBorder="1"/>
    <xf numFmtId="0" fontId="25" fillId="0" borderId="16" xfId="39" applyNumberFormat="1" applyFont="1" applyFill="1" applyBorder="1" applyAlignment="1"/>
    <xf numFmtId="0" fontId="27" fillId="0" borderId="20" xfId="39" applyNumberFormat="1" applyFont="1" applyFill="1" applyBorder="1" applyAlignment="1"/>
    <xf numFmtId="0" fontId="25" fillId="0" borderId="16" xfId="0" applyFont="1" applyFill="1" applyBorder="1" applyAlignment="1">
      <alignment horizontal="right" vertical="center" wrapText="1"/>
    </xf>
    <xf numFmtId="0" fontId="0" fillId="0" borderId="21" xfId="0" applyFont="1" applyBorder="1"/>
    <xf numFmtId="49" fontId="23" fillId="24" borderId="19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Border="1"/>
    <xf numFmtId="49" fontId="22" fillId="0" borderId="16" xfId="0" applyNumberFormat="1" applyFont="1" applyFill="1" applyBorder="1" applyAlignment="1" applyProtection="1">
      <alignment horizontal="left" wrapText="1"/>
      <protection locked="0"/>
    </xf>
    <xf numFmtId="49" fontId="24" fillId="0" borderId="0" xfId="0" applyNumberFormat="1" applyFont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49" fontId="25" fillId="0" borderId="0" xfId="39" applyNumberFormat="1" applyFont="1"/>
    <xf numFmtId="49" fontId="25" fillId="0" borderId="0" xfId="0" applyNumberFormat="1" applyFont="1" applyFill="1" applyAlignment="1" applyProtection="1">
      <alignment horizontal="right" vertical="center" wrapText="1"/>
      <protection locked="0"/>
    </xf>
    <xf numFmtId="49" fontId="23" fillId="24" borderId="0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/>
    <xf numFmtId="49" fontId="0" fillId="0" borderId="16" xfId="0" applyNumberFormat="1" applyFont="1" applyFill="1" applyBorder="1"/>
    <xf numFmtId="49" fontId="23" fillId="24" borderId="20" xfId="0" applyNumberFormat="1" applyFont="1" applyFill="1" applyBorder="1" applyAlignment="1">
      <alignment horizontal="center" vertical="center" wrapText="1"/>
    </xf>
    <xf numFmtId="49" fontId="27" fillId="0" borderId="16" xfId="39" applyNumberFormat="1" applyFont="1" applyFill="1" applyBorder="1" applyAlignment="1"/>
    <xf numFmtId="49" fontId="0" fillId="0" borderId="0" xfId="0" applyNumberFormat="1" applyFill="1" applyProtection="1">
      <protection locked="0"/>
    </xf>
    <xf numFmtId="49" fontId="0" fillId="0" borderId="0" xfId="0" applyNumberFormat="1"/>
    <xf numFmtId="0" fontId="25" fillId="0" borderId="16" xfId="0" applyFont="1" applyBorder="1" applyAlignment="1">
      <alignment horizontal="center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5" fillId="0" borderId="0" xfId="39" applyFont="1" applyAlignment="1">
      <alignment horizontal="center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27" fillId="0" borderId="16" xfId="39" applyNumberFormat="1" applyFont="1" applyFill="1" applyBorder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4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 applyProtection="1">
      <alignment horizontal="center" vertical="center" wrapText="1"/>
      <protection locked="0"/>
    </xf>
    <xf numFmtId="165" fontId="23" fillId="24" borderId="0" xfId="0" applyNumberFormat="1" applyFont="1" applyFill="1" applyBorder="1" applyAlignment="1">
      <alignment horizontal="center" vertical="center" wrapText="1"/>
    </xf>
    <xf numFmtId="165" fontId="23" fillId="24" borderId="20" xfId="0" applyNumberFormat="1" applyFont="1" applyFill="1" applyBorder="1" applyAlignment="1">
      <alignment horizontal="center" vertical="center" wrapText="1"/>
    </xf>
    <xf numFmtId="165" fontId="23" fillId="24" borderId="18" xfId="0" applyNumberFormat="1" applyFont="1" applyFill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center"/>
    </xf>
    <xf numFmtId="165" fontId="22" fillId="0" borderId="16" xfId="0" applyNumberFormat="1" applyFont="1" applyFill="1" applyBorder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25" fillId="0" borderId="0" xfId="39" applyNumberFormat="1" applyFont="1" applyAlignment="1">
      <alignment horizontal="center"/>
    </xf>
    <xf numFmtId="165" fontId="25" fillId="0" borderId="0" xfId="0" applyNumberFormat="1" applyFont="1" applyFill="1" applyAlignment="1" applyProtection="1">
      <alignment horizontal="center" vertical="center" wrapText="1"/>
      <protection locked="0"/>
    </xf>
    <xf numFmtId="165" fontId="29" fillId="0" borderId="16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/>
    </xf>
    <xf numFmtId="165" fontId="27" fillId="0" borderId="16" xfId="39" applyNumberFormat="1" applyFont="1" applyFill="1" applyBorder="1" applyAlignment="1">
      <alignment horizontal="center"/>
    </xf>
    <xf numFmtId="165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5" fontId="0" fillId="0" borderId="0" xfId="0" applyNumberFormat="1" applyFont="1" applyAlignment="1" applyProtection="1">
      <alignment horizontal="center" vertical="center" wrapText="1"/>
      <protection locked="0"/>
    </xf>
    <xf numFmtId="0" fontId="25" fillId="0" borderId="16" xfId="39" applyNumberFormat="1" applyFont="1" applyFill="1" applyBorder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44" fontId="0" fillId="0" borderId="0" xfId="46" applyFont="1"/>
    <xf numFmtId="44" fontId="0" fillId="0" borderId="0" xfId="46" applyFont="1" applyFill="1"/>
    <xf numFmtId="0" fontId="0" fillId="0" borderId="12" xfId="0" applyFill="1" applyBorder="1" applyAlignment="1" applyProtection="1">
      <alignment horizontal="left"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20" fillId="26" borderId="12" xfId="0" applyFont="1" applyFill="1" applyBorder="1" applyAlignment="1" applyProtection="1">
      <alignment horizontal="center" wrapText="1"/>
      <protection locked="0"/>
    </xf>
    <xf numFmtId="0" fontId="20" fillId="26" borderId="13" xfId="0" applyFont="1" applyFill="1" applyBorder="1" applyAlignment="1" applyProtection="1">
      <alignment horizontal="center" wrapText="1"/>
      <protection locked="0"/>
    </xf>
    <xf numFmtId="0" fontId="20" fillId="26" borderId="14" xfId="0" applyFont="1" applyFill="1" applyBorder="1" applyAlignment="1" applyProtection="1">
      <alignment horizontal="center" wrapText="1"/>
      <protection locked="0"/>
    </xf>
    <xf numFmtId="164" fontId="21" fillId="0" borderId="12" xfId="0" applyNumberFormat="1" applyFont="1" applyFill="1" applyBorder="1" applyAlignment="1" applyProtection="1">
      <alignment horizontal="right" wrapText="1"/>
      <protection locked="0"/>
    </xf>
    <xf numFmtId="164" fontId="21" fillId="0" borderId="13" xfId="0" applyNumberFormat="1" applyFont="1" applyFill="1" applyBorder="1" applyAlignment="1" applyProtection="1">
      <alignment horizontal="right" wrapText="1"/>
      <protection locked="0"/>
    </xf>
    <xf numFmtId="164" fontId="21" fillId="0" borderId="14" xfId="0" applyNumberFormat="1" applyFont="1" applyFill="1" applyBorder="1" applyAlignment="1" applyProtection="1">
      <alignment horizontal="right" wrapText="1"/>
      <protection locked="0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urrency" xfId="46" builtinId="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te 2" xfId="41"/>
    <cellStyle name="Output 2" xfId="42"/>
    <cellStyle name="Title 2" xfId="43"/>
    <cellStyle name="Total 2" xfId="44"/>
    <cellStyle name="Warning Text 2" xfId="45"/>
  </cellStyles>
  <dxfs count="193">
    <dxf>
      <font>
        <strike val="0"/>
        <outline val="0"/>
        <shadow val="0"/>
        <u val="none"/>
        <vertAlign val="baseline"/>
        <color auto="1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urier Ne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border outline="0">
        <right style="thin">
          <color theme="4" tint="0.39997558519241921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</border>
    </dxf>
    <dxf>
      <border outline="0">
        <top style="thin">
          <color theme="4" tint="0.39997558519241921"/>
        </top>
      </border>
    </dxf>
    <dxf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numFmt numFmtId="165" formatCode="&quot;$&quot;#,##0.00;[Red]&quot;$&quot;#,##0.00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30" formatCode="@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indexed="65"/>
        </patternFill>
      </fill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protection locked="0" hidden="0"/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5" formatCode="&quot;$&quot;#,##0.00;[Red]&quot;$&quot;#,##0.00"/>
      <alignment horizontal="center" textRotation="0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>
          <bgColor theme="4"/>
        </patternFill>
      </fill>
    </dxf>
  </dxfs>
  <tableStyles count="1" defaultTableStyle="TableStyleMedium2" defaultPivotStyle="PivotStyleLight16">
    <tableStyle name="PivotTable Style 1" table="0" count="1">
      <tableStyleElement type="firstColumn" dxfId="1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6" name="Table367" displayName="Table367" ref="A22:I28" totalsRowShown="0">
  <sortState ref="A23:H28">
    <sortCondition ref="A23"/>
  </sortState>
  <tableColumns count="9">
    <tableColumn id="1" name="BATTERIES" dataDxfId="191" dataCellStyle="Normal 2"/>
    <tableColumn id="5" name="QUANTITY PURCHASED LAST YEAR"/>
    <tableColumn id="6" name="QTY/SIZE PACKAGED" dataDxfId="190"/>
    <tableColumn id="7" name="UOM BID" dataDxfId="189"/>
    <tableColumn id="8" name="VENDOR ITEM NUMBER" dataDxfId="188"/>
    <tableColumn id="9" name="MANUFACTURER NAME" dataDxfId="187"/>
    <tableColumn id="10" name="MANUFACTURER ITEM NUMBER" dataDxfId="186"/>
    <tableColumn id="11" name="PRICE" dataDxfId="185"/>
    <tableColumn id="2" name="Column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75" name="Table1276" displayName="Table1276" ref="A129:I149" totalsRowShown="0">
  <sortState ref="A130:I149">
    <sortCondition ref="A130"/>
  </sortState>
  <tableColumns count="9">
    <tableColumn id="1" name="DRY ERASE MARKERS/SUPPLIES" dataDxfId="121" dataCellStyle="Normal 2"/>
    <tableColumn id="5" name="QUANTITY PURCHASED LAST YEAR"/>
    <tableColumn id="6" name="QTY/SIZE PACKAGED" dataDxfId="120"/>
    <tableColumn id="7" name="UOM BID" dataDxfId="119"/>
    <tableColumn id="8" name="VENDOR ITEM NUMBER" dataDxfId="118"/>
    <tableColumn id="9" name="MANUFACTURER NAME" dataDxfId="117"/>
    <tableColumn id="10" name="MANUFACTURER ITEM NUMBER" dataDxfId="116"/>
    <tableColumn id="11" name="PRICE" dataDxfId="115"/>
    <tableColumn id="12" name="INDICATE ADDITIONAL COLORS AVAILABLE AT THE SAME PRICE (INCLUDE ITEM NUMBER FOR EACH COLOR)" dataDxfId="1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77" name="Table1478" displayName="Table1478" ref="A150:I181" totalsRowShown="0">
  <sortState ref="A151:I181">
    <sortCondition ref="A151"/>
  </sortState>
  <tableColumns count="9">
    <tableColumn id="1" name="GLUE/TAPE" dataDxfId="113" dataCellStyle="Normal 2"/>
    <tableColumn id="5" name="QUANTITY PURCHASED LAST YEAR"/>
    <tableColumn id="6" name="QTY/SIZE PACKAGED" dataDxfId="112"/>
    <tableColumn id="7" name="UOM BID" dataDxfId="111"/>
    <tableColumn id="8" name="VENDOR ITEM NUMBER" dataDxfId="110"/>
    <tableColumn id="9" name="MANUFACTURER NAME" dataDxfId="109"/>
    <tableColumn id="10" name="MANUFACTURER ITEM NUMBER" dataDxfId="108"/>
    <tableColumn id="11" name="PRICE" dataDxfId="107"/>
    <tableColumn id="12" name="INDICATE ADDITIONAL COLORS AVAILABLE AT THE SAME PRICE (INCLUDE ITEM NUMBER FOR EACH COLOR)" dataDxfId="10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8" name="Table1579" displayName="Table1579" ref="A182:I195" totalsRowShown="0">
  <sortState ref="A183:I195">
    <sortCondition ref="A183"/>
  </sortState>
  <tableColumns count="9">
    <tableColumn id="1" name="INDEX CARDS/CARD STOCK" dataDxfId="105" dataCellStyle="Normal 2"/>
    <tableColumn id="5" name="QUANTITY PURCHASED LAST YEAR"/>
    <tableColumn id="6" name="QTY/SIZE PACKAGED" dataDxfId="104"/>
    <tableColumn id="7" name="UOM BID" dataDxfId="103"/>
    <tableColumn id="8" name="VENDOR ITEM NUMBER" dataDxfId="102"/>
    <tableColumn id="9" name="MANUFACTURER NAME" dataDxfId="101"/>
    <tableColumn id="10" name="MANUFACTURER ITEM NUMBER" dataDxfId="100"/>
    <tableColumn id="11" name="PRICE" dataDxfId="99"/>
    <tableColumn id="12" name="INDICATE ADDITIONAL COLORS AVAILABLE AT THE SAME PRICE (INCLUDE ITEM NUMBER FOR EACH COLOR)" dataDxfId="9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0" name="Table1781" displayName="Table1781" ref="A196:H200" totalsRowShown="0">
  <sortState ref="A197:H200">
    <sortCondition ref="A197"/>
  </sortState>
  <tableColumns count="8">
    <tableColumn id="1" name="LAMINATING FILM" dataDxfId="97" dataCellStyle="Normal 2"/>
    <tableColumn id="5" name="QUANTITY PURCHASED LAST YEAR"/>
    <tableColumn id="6" name="QTY/SIZE PACKAGED" dataDxfId="96"/>
    <tableColumn id="7" name="UOM BID" dataDxfId="95"/>
    <tableColumn id="8" name="VENDOR ITEM NUMBER" dataDxfId="94"/>
    <tableColumn id="9" name="MANUFACTURER NAME" dataDxfId="93"/>
    <tableColumn id="10" name="MANUFACTURER ITEM NUMBER" dataDxfId="92"/>
    <tableColumn id="11" name="PRICE" dataDxfId="9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82" name="Table1983" displayName="Table1983" ref="A276:I335" totalsRowShown="0">
  <sortState ref="A277:I335">
    <sortCondition ref="A277"/>
  </sortState>
  <tableColumns count="9">
    <tableColumn id="1" name="PENCILS/PENS/ERASERS/MARKERS" dataDxfId="90" dataCellStyle="Normal 2"/>
    <tableColumn id="5" name="QUANTITY PURCHASED LAST YEAR"/>
    <tableColumn id="6" name="QTY/SIZE PACKAGED" dataDxfId="89"/>
    <tableColumn id="7" name="UOM BID" dataDxfId="88"/>
    <tableColumn id="8" name="VENDOR ITEM NUMBER" dataDxfId="87"/>
    <tableColumn id="9" name="MANUFACTURER NAME" dataDxfId="86"/>
    <tableColumn id="10" name="MANUFACTURER ITEM NUMBER" dataDxfId="85"/>
    <tableColumn id="11" name="PRICE" dataDxfId="84"/>
    <tableColumn id="12" name="INDICATE ADDITIONAL COLORS AVAILABLE AT THE SAME PRICE (INCLUDE ITEM NUMBER FOR EACH COLOR)" dataDxfId="8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83" name="Table2084" displayName="Table2084" ref="A336:H344" totalsRowShown="0">
  <sortState ref="A337:H344">
    <sortCondition ref="A337"/>
  </sortState>
  <tableColumns count="8">
    <tableColumn id="1" name="PENCIL SHARPENERS" dataDxfId="82" dataCellStyle="Normal 2"/>
    <tableColumn id="5" name="QUANTITY PURCHASED LAST YEAR"/>
    <tableColumn id="6" name="QTY/SIZE PACKAGED" dataDxfId="81"/>
    <tableColumn id="7" name="UOM BID" dataDxfId="80"/>
    <tableColumn id="8" name="VENDOR ITEM NUMBER" dataDxfId="79"/>
    <tableColumn id="9" name="MANUFACTURER NAME" dataDxfId="78"/>
    <tableColumn id="10" name="MANUFACTURER ITEM NUMBER" dataDxfId="77"/>
    <tableColumn id="11" name="PRICE" dataDxfId="7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84" name="Table2185" displayName="Table2185" ref="A345:H359" totalsRowShown="0">
  <sortState ref="A346:H359">
    <sortCondition ref="A346"/>
  </sortState>
  <tableColumns count="8">
    <tableColumn id="1" name="PRESENTATION MATERIALS" dataDxfId="75" dataCellStyle="Normal 2"/>
    <tableColumn id="5" name="QUANTITY PURCHASED LAST YEAR"/>
    <tableColumn id="6" name="QTY/SIZE PACKAGED" dataDxfId="74"/>
    <tableColumn id="7" name="UOM BID" dataDxfId="73"/>
    <tableColumn id="8" name="VENDOR ITEM NUMBER" dataDxfId="72"/>
    <tableColumn id="9" name="MANUFACTURER NAME" dataDxfId="71"/>
    <tableColumn id="10" name="MANUFACTURER ITEM NUMBER" dataDxfId="70"/>
    <tableColumn id="11" name="PRICE" dataDxfId="6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85" name="Table2286" displayName="Table2286" ref="A360:I388" totalsRowShown="0">
  <sortState ref="A361:H388">
    <sortCondition ref="A361"/>
  </sortState>
  <tableColumns count="9">
    <tableColumn id="1" name="RULED PAPER/COOMPISITION/SKETCH BOOKS" dataDxfId="68" dataCellStyle="Normal 2"/>
    <tableColumn id="5" name="QUANTITY PURCHASED LAST YEAR"/>
    <tableColumn id="6" name="QTY/SIZE PACKAGED" dataDxfId="67"/>
    <tableColumn id="7" name="UOM BID" dataDxfId="66"/>
    <tableColumn id="8" name="VENDOR ITEM NUMBER" dataDxfId="65"/>
    <tableColumn id="9" name="MANUFACTURER NAME" dataDxfId="64"/>
    <tableColumn id="10" name="MANUFACTURER ITEM NUMBER" dataDxfId="63"/>
    <tableColumn id="11" name="PRICE" dataDxfId="62"/>
    <tableColumn id="2" name="Column1" dataDxfId="6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86" name="Table2387" displayName="Table2387" ref="A389:H401" totalsRowShown="0">
  <sortState ref="A390:H401">
    <sortCondition ref="A390"/>
  </sortState>
  <tableColumns count="8">
    <tableColumn id="1" name="RULERS" dataDxfId="60" dataCellStyle="Normal 2"/>
    <tableColumn id="5" name="QUANTITY PURCHASED LAST YEAR"/>
    <tableColumn id="6" name="QTY/SIZE PACKAGED" dataDxfId="59"/>
    <tableColumn id="7" name="UOM BID" dataDxfId="58"/>
    <tableColumn id="8" name="VENDOR ITEM NUMBER" dataDxfId="57"/>
    <tableColumn id="9" name="MANUFACTURER NAME" dataDxfId="56"/>
    <tableColumn id="10" name="MANUFACTURER ITEM NUMBER" dataDxfId="55"/>
    <tableColumn id="11" name="PRICE" dataDxfId="5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53" name="Table253" displayName="Table253" ref="A402:I405" totalsRowShown="0" headerRowDxfId="53" headerRowBorderDxfId="52" tableBorderDxfId="51">
  <autoFilter ref="A402:I4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403:I405">
    <sortCondition ref="A403"/>
  </sortState>
  <tableColumns count="9">
    <tableColumn id="1" name="SENTENCE STRIPS"/>
    <tableColumn id="2" name="QUANTITY PURCHASED LAST YEAR"/>
    <tableColumn id="3" name="QTY/SIZE PACKAGED"/>
    <tableColumn id="4" name="UOM BID"/>
    <tableColumn id="5" name="VENDOR ITEM NUMBER" dataDxfId="50"/>
    <tableColumn id="6" name="MANUFACTURER NAME"/>
    <tableColumn id="7" name="MANUFACTURER ITEM NUMBER" dataDxfId="49"/>
    <tableColumn id="8" name="PRICE" dataDxfId="48"/>
    <tableColumn id="9" name="INDICATE ADDITIONAL COLORS AVAILABLE AT THE SAME PRICE (INCLUDE ITEM NUMBER FOR EACH COLOR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7" name="Table468" displayName="Table468" ref="A29:I52" totalsRowShown="0">
  <sortState ref="A30:I52">
    <sortCondition ref="A30"/>
  </sortState>
  <tableColumns count="9">
    <tableColumn id="1" name="BINDERS/DIVIDERS/FOLDERS/INSERTS/ORGANIZERS" dataDxfId="184" dataCellStyle="Normal 2"/>
    <tableColumn id="5" name="QUANTITY PURCHASED LAST YEAR"/>
    <tableColumn id="6" name="QTY/SIZE PACKAGED" dataDxfId="183"/>
    <tableColumn id="7" name="UOM BID" dataDxfId="182"/>
    <tableColumn id="8" name="VENDOR ITEM NUMBER" dataDxfId="181"/>
    <tableColumn id="9" name="MANUFACTURER NAME" dataDxfId="180"/>
    <tableColumn id="10" name="MANUFACTURER ITEM NUMBER" dataDxfId="179"/>
    <tableColumn id="11" name="PRICE" dataDxfId="178"/>
    <tableColumn id="12" name="INDICATE ADDITIONAL COLORS AVAILABLE AT THE SAME PRICE (INCLUDE ITEM NUMBER FOR EACH COLOR)" dataDxfId="17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4" name="Table254" displayName="Table254" ref="A406:I418" totalsRowShown="0" headerRowDxfId="47" dataDxfId="45" headerRowBorderDxfId="46" tableBorderDxfId="44">
  <autoFilter ref="A406:I4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407:I418">
    <sortCondition ref="A407"/>
  </sortState>
  <tableColumns count="9">
    <tableColumn id="1" name="SCISSORS" dataDxfId="43" dataCellStyle="Normal 2"/>
    <tableColumn id="2" name="QUANTITY PURCHASED LAST YEAR"/>
    <tableColumn id="3" name="QTY/SIZE PACKAGED" dataDxfId="42"/>
    <tableColumn id="4" name="UOM BID" dataDxfId="41"/>
    <tableColumn id="5" name="VENDOR ITEM NUMBER" dataDxfId="40"/>
    <tableColumn id="6" name="MANUFACTURER NAME" dataDxfId="39"/>
    <tableColumn id="7" name="MANUFACTURER ITEM NUMBER" dataDxfId="38"/>
    <tableColumn id="8" name="PRICE" dataDxfId="37"/>
    <tableColumn id="9" name="INDICATE ADDITIONAL COLORS AVAILABLE AT THE SAME PRICE (INCLUDE ITEM NUMBER FOR EACH COLOR)" dataDxfId="3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77" name="Table277" displayName="Table277" ref="A251:I275" totalsRowShown="0" headerRowDxfId="35" dataDxfId="34" tableBorderDxfId="33">
  <autoFilter ref="A251:I27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252:I275">
    <sortCondition ref="A252"/>
  </sortState>
  <tableColumns count="9">
    <tableColumn id="1" name="PAINT/CANVAS/BRUSHES" dataDxfId="32"/>
    <tableColumn id="2" name="QUANTITY PURCHASED LAST YEAR" dataDxfId="31"/>
    <tableColumn id="3" name="QTY/SIZE PACKAGED" dataDxfId="30"/>
    <tableColumn id="4" name="UOM BID" dataDxfId="29"/>
    <tableColumn id="5" name="VENDOR ITEM NUMBER" dataDxfId="28"/>
    <tableColumn id="6" name="MANUFACTURER NAME" dataDxfId="27"/>
    <tableColumn id="7" name="MANUFACTURER ITEM NUMBER" dataDxfId="26"/>
    <tableColumn id="8" name="PRICE" dataDxfId="25"/>
    <tableColumn id="9" name="INDICATE ADDITIONAL COLORS AVAILABLE AT THE SAME PRICE (INCLUDE ITEM NUMBER FOR EACH COLOR)" dataDxfId="2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00" name="Table300" displayName="Table300" ref="A201:I250" totalsRowShown="0" headerRowDxfId="23" dataDxfId="22" tableBorderDxfId="21">
  <autoFilter ref="A201:I2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202:I250">
    <sortCondition ref="A202"/>
  </sortState>
  <tableColumns count="9">
    <tableColumn id="1" name="MISCELLANEOUS" dataDxfId="20" dataCellStyle="Normal 2"/>
    <tableColumn id="2" name="QUANTITY PURCHASED LAST YEAR" dataDxfId="19"/>
    <tableColumn id="3" name="QTY/SIZE PACKAGED" dataDxfId="18"/>
    <tableColumn id="4" name="UOM BID" dataDxfId="17"/>
    <tableColumn id="5" name="VENDOR ITEM NUMBER" dataDxfId="16"/>
    <tableColumn id="6" name="MANUFACTURER NAME" dataDxfId="15"/>
    <tableColumn id="7" name="MANUFACTURER ITEM NUMBER" dataDxfId="14"/>
    <tableColumn id="8" name="PRICE" dataDxfId="13"/>
    <tableColumn id="9" name="INDICATE ADDITIONAL COLORS AVAILABLE AT THE SAME PRICE (INCLUDE ITEM NUMBER FOR EACH COLOR)" dataDxfId="12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01" name="Table301" displayName="Table301" ref="A7:H21" totalsRowShown="0" headerRowDxfId="11" dataDxfId="9" headerRowBorderDxfId="10" tableBorderDxfId="8">
  <autoFilter ref="A7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8:H21">
    <sortCondition ref="A8"/>
  </sortState>
  <tableColumns count="8">
    <tableColumn id="1" name="AGENDAS/PLANNERS" dataDxfId="7"/>
    <tableColumn id="2" name="QUANTITY PURCHASED LAST YEAR" dataDxfId="6"/>
    <tableColumn id="3" name="QTY/SIZE PACKAGED" dataDxfId="5"/>
    <tableColumn id="4" name="UOM BID" dataDxfId="4"/>
    <tableColumn id="5" name="VENDOR ITEM NUMBER" dataDxfId="3"/>
    <tableColumn id="6" name="MANUFACTURER NAME" dataDxfId="2"/>
    <tableColumn id="7" name="MANUFACTURER ITEM NUMBER" dataDxfId="1"/>
    <tableColumn id="8" name="PRIC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8" name="Table569" displayName="Table569" ref="A53:H65" totalsRowShown="0">
  <sortState ref="A54:H65">
    <sortCondition ref="A54"/>
  </sortState>
  <tableColumns count="8">
    <tableColumn id="1" name="CALCULATORS" dataDxfId="176" dataCellStyle="Normal 2"/>
    <tableColumn id="5" name="QUANTITY PURCHASED LAST YEAR"/>
    <tableColumn id="6" name="QTY/SIZE PACKAGED" dataDxfId="175"/>
    <tableColumn id="7" name="UOM BID" dataDxfId="174"/>
    <tableColumn id="8" name="VENDOR ITEM NUMBER" dataDxfId="173"/>
    <tableColumn id="9" name="MANUFACTURER NAME" dataDxfId="172"/>
    <tableColumn id="10" name="MANUFACTURER ITEM NUMBER" dataDxfId="171"/>
    <tableColumn id="11" name="PRICE" dataDxfId="17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9" name="Table670" displayName="Table670" ref="A66:I69" totalsRowShown="0">
  <sortState ref="A67:I69">
    <sortCondition ref="A67"/>
  </sortState>
  <tableColumns count="9">
    <tableColumn id="1" name="CARTS/ORGANIZERS/STORAGE" dataDxfId="169" dataCellStyle="Normal 2"/>
    <tableColumn id="5" name="QUANTITY PURCHASED LAST YEAR"/>
    <tableColumn id="6" name="QTY/SIZE PACKAGED" dataDxfId="168"/>
    <tableColumn id="7" name="UOM BID" dataDxfId="167"/>
    <tableColumn id="8" name="VENDOR ITEM NUMBER" dataDxfId="166"/>
    <tableColumn id="9" name="MANUFACTURER NAME" dataDxfId="165"/>
    <tableColumn id="10" name="MANUFACTURER ITEM NUMBER" dataDxfId="164"/>
    <tableColumn id="11" name="PRICE" dataDxfId="163"/>
    <tableColumn id="12" name="INDICATE ADDITIONAL COLORS AVAILABLE AT THE SAME PRICE (INCLUDE ITEM NUMBER FOR EACH COLOR)" dataDxfId="16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0" name="Table771" displayName="Table771" ref="A70:I80" totalsRowShown="0">
  <sortState ref="A71:I80">
    <sortCondition ref="A71"/>
  </sortState>
  <tableColumns count="9">
    <tableColumn id="1" name="CLAY/DOUGH" dataDxfId="161" dataCellStyle="Normal 2"/>
    <tableColumn id="5" name="QUANTITY PURCHASED LAST YEAR"/>
    <tableColumn id="6" name="QTY/SIZE PACKAGED" dataDxfId="160"/>
    <tableColumn id="7" name="UOM BID" dataDxfId="159"/>
    <tableColumn id="8" name="VENDOR ITEM NUMBER" dataDxfId="158"/>
    <tableColumn id="9" name="MANUFACTURER NAME" dataDxfId="157"/>
    <tableColumn id="10" name="MANUFACTURER ITEM NUMBER" dataDxfId="156"/>
    <tableColumn id="11" name="PRICE" dataDxfId="155"/>
    <tableColumn id="12" name="INDICATE ADDITIONAL COLORS AVAILABLE AT THE SAME PRICE (INCLUDE ITEM NUMBER FOR EACH COLOR)" dataDxfId="15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1" name="Table872" displayName="Table872" ref="A81:I96" totalsRowShown="0">
  <sortState ref="A82:H96">
    <sortCondition ref="A82"/>
  </sortState>
  <tableColumns count="9">
    <tableColumn id="1" name="CLIP BINDERS/PAPER CLIPS/STAPLES" dataDxfId="153" dataCellStyle="Normal 2"/>
    <tableColumn id="5" name="QUANTITY PURCHASED LAST YEAR"/>
    <tableColumn id="6" name="QTY/SIZE PACKAGED" dataDxfId="152"/>
    <tableColumn id="7" name="UOM BID" dataDxfId="151"/>
    <tableColumn id="8" name="VENDOR ITEM NUMBER" dataDxfId="150"/>
    <tableColumn id="9" name="MANUFACTURER NAME" dataDxfId="149"/>
    <tableColumn id="10" name="MANUFACTURER ITEM NUMBER" dataDxfId="148"/>
    <tableColumn id="11" name="PRICE" dataDxfId="147"/>
    <tableColumn id="2" name="Column1" dataDxfId="14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2" name="Table973" displayName="Table973" ref="A97:I112" totalsRowShown="0">
  <sortState ref="A98:I112">
    <sortCondition ref="A98"/>
  </sortState>
  <tableColumns count="9">
    <tableColumn id="1" name="CONSTRUCTION/BOND/DRAWING/ROLL PAPER" dataDxfId="145" dataCellStyle="Normal 2"/>
    <tableColumn id="5" name="QUANTITY PURCHASED LAST YEAR"/>
    <tableColumn id="6" name="QTY/SIZE PACKAGED" dataDxfId="144"/>
    <tableColumn id="7" name="UOM BID" dataDxfId="143"/>
    <tableColumn id="8" name="VENDOR ITEM NUMBER" dataDxfId="142"/>
    <tableColumn id="9" name="MANUFACTURER NAME" dataDxfId="141"/>
    <tableColumn id="10" name="MANUFACTURER ITEM NUMBER" dataDxfId="140"/>
    <tableColumn id="11" name="PRICE" dataDxfId="139"/>
    <tableColumn id="12" name="INDICATE ADDITIONAL COLORS AVAILABLE AT THE SAME PRICE (INCLUDE ITEM NUMBER FOR EACH COLOR)" dataDxfId="13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3" name="Table1074" displayName="Table1074" ref="A113:I115" totalsRowShown="0">
  <sortState ref="A114:H115">
    <sortCondition ref="A114"/>
  </sortState>
  <tableColumns count="9">
    <tableColumn id="1" name="COPY PAPER" dataDxfId="137" dataCellStyle="Normal 2"/>
    <tableColumn id="5" name="QUANTITY PURCHASED LAST YEAR"/>
    <tableColumn id="6" name="QTY/SIZE PACKAGED" dataDxfId="136"/>
    <tableColumn id="7" name="UOM BID" dataDxfId="135"/>
    <tableColumn id="8" name="VENDOR ITEM NUMBER" dataDxfId="134"/>
    <tableColumn id="9" name="MANUFACTURER NAME" dataDxfId="133"/>
    <tableColumn id="10" name="MANUFACTURER ITEM NUMBER" dataDxfId="132"/>
    <tableColumn id="11" name="PRICE" dataDxfId="131"/>
    <tableColumn id="2" name="Column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4" name="Table1175" displayName="Table1175" ref="A116:I128" totalsRowShown="0">
  <sortState ref="A117:I128">
    <sortCondition ref="A117"/>
  </sortState>
  <tableColumns count="9">
    <tableColumn id="1" name="CRAYONS" dataDxfId="130" dataCellStyle="Normal 2"/>
    <tableColumn id="5" name="QUANTITY PURCHASED LAST YEAR" dataDxfId="129"/>
    <tableColumn id="6" name="QTY/SIZE PACKAGED" dataDxfId="128"/>
    <tableColumn id="7" name="UOM BID" dataDxfId="127"/>
    <tableColumn id="8" name="VENDOR ITEM NUMBER" dataDxfId="126"/>
    <tableColumn id="9" name="MANUFACTURER NAME" dataDxfId="125"/>
    <tableColumn id="10" name="MANUFACTURER ITEM NUMBER" dataDxfId="124"/>
    <tableColumn id="11" name="PRICE" dataDxfId="123"/>
    <tableColumn id="12" name="INDICATE ADDITIONAL COLORS AVAILABLE AT THE SAME PRICE (INCLUDE ITEM NUMBER FOR EACH COLOR)" dataDxfId="1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8"/>
  <sheetViews>
    <sheetView tabSelected="1" zoomScaleNormal="100" workbookViewId="0"/>
  </sheetViews>
  <sheetFormatPr defaultRowHeight="15" x14ac:dyDescent="0.25"/>
  <cols>
    <col min="1" max="1" width="65.85546875" customWidth="1"/>
    <col min="2" max="2" width="19.5703125" customWidth="1"/>
    <col min="3" max="3" width="14.42578125" customWidth="1"/>
    <col min="4" max="4" width="10.5703125" customWidth="1"/>
    <col min="5" max="5" width="13.85546875" style="65" customWidth="1"/>
    <col min="6" max="6" width="16" customWidth="1"/>
    <col min="7" max="7" width="22.5703125" customWidth="1"/>
    <col min="8" max="8" width="11.140625" customWidth="1"/>
    <col min="9" max="9" width="36" customWidth="1"/>
    <col min="10" max="10" width="8.42578125" customWidth="1"/>
    <col min="11" max="11" width="19" bestFit="1" customWidth="1"/>
    <col min="12" max="12" width="15.42578125" bestFit="1" customWidth="1"/>
    <col min="13" max="13" width="11.140625" style="98" bestFit="1" customWidth="1"/>
  </cols>
  <sheetData>
    <row r="1" spans="1:13" ht="16.149999999999999" x14ac:dyDescent="0.35">
      <c r="A1" s="7" t="s">
        <v>54</v>
      </c>
      <c r="B1" s="103" t="s">
        <v>1148</v>
      </c>
      <c r="C1" s="104"/>
      <c r="D1" s="104"/>
      <c r="E1" s="104"/>
      <c r="F1" s="104"/>
      <c r="G1" s="104"/>
      <c r="H1" s="104"/>
      <c r="I1" s="105"/>
    </row>
    <row r="2" spans="1:13" ht="16.149999999999999" x14ac:dyDescent="0.35">
      <c r="A2" s="7" t="s">
        <v>496</v>
      </c>
      <c r="B2" s="106" t="s">
        <v>1143</v>
      </c>
      <c r="C2" s="107"/>
      <c r="D2" s="107"/>
      <c r="E2" s="107"/>
      <c r="F2" s="107"/>
      <c r="G2" s="107"/>
      <c r="H2" s="107"/>
      <c r="I2" s="108"/>
    </row>
    <row r="3" spans="1:13" ht="16.149999999999999" x14ac:dyDescent="0.3">
      <c r="A3" s="8" t="s">
        <v>1144</v>
      </c>
      <c r="B3" s="103" t="s">
        <v>1139</v>
      </c>
      <c r="C3" s="104"/>
      <c r="D3" s="104"/>
      <c r="E3" s="104"/>
      <c r="F3" s="104"/>
      <c r="G3" s="104"/>
      <c r="H3" s="104"/>
      <c r="I3" s="105"/>
    </row>
    <row r="4" spans="1:13" ht="32.450000000000003" x14ac:dyDescent="0.35">
      <c r="A4" s="7" t="s">
        <v>1145</v>
      </c>
      <c r="B4" s="100" t="s">
        <v>1140</v>
      </c>
      <c r="C4" s="101"/>
      <c r="D4" s="101"/>
      <c r="E4" s="101"/>
      <c r="F4" s="101"/>
      <c r="G4" s="101"/>
      <c r="H4" s="101"/>
      <c r="I4" s="102"/>
    </row>
    <row r="5" spans="1:13" ht="48.6" x14ac:dyDescent="0.35">
      <c r="A5" s="7" t="s">
        <v>1146</v>
      </c>
      <c r="B5" s="103" t="s">
        <v>1141</v>
      </c>
      <c r="C5" s="104"/>
      <c r="D5" s="104"/>
      <c r="E5" s="104"/>
      <c r="F5" s="104"/>
      <c r="G5" s="104"/>
      <c r="H5" s="104"/>
      <c r="I5" s="105"/>
    </row>
    <row r="6" spans="1:13" ht="48.6" x14ac:dyDescent="0.35">
      <c r="A6" s="9" t="s">
        <v>1147</v>
      </c>
      <c r="B6" s="100" t="s">
        <v>1142</v>
      </c>
      <c r="C6" s="101"/>
      <c r="D6" s="101"/>
      <c r="E6" s="101"/>
      <c r="F6" s="101"/>
      <c r="G6" s="101"/>
      <c r="H6" s="101"/>
      <c r="I6" s="102"/>
    </row>
    <row r="7" spans="1:13" ht="43.15" x14ac:dyDescent="0.3">
      <c r="A7" s="31" t="s">
        <v>350</v>
      </c>
      <c r="B7" s="33" t="s">
        <v>47</v>
      </c>
      <c r="C7" s="33" t="s">
        <v>48</v>
      </c>
      <c r="D7" s="33" t="s">
        <v>49</v>
      </c>
      <c r="E7" s="51" t="s">
        <v>50</v>
      </c>
      <c r="F7" s="33" t="s">
        <v>51</v>
      </c>
      <c r="G7" s="33" t="s">
        <v>52</v>
      </c>
      <c r="H7" s="32" t="s">
        <v>53</v>
      </c>
      <c r="I7" s="43"/>
    </row>
    <row r="8" spans="1:13" ht="14.45" x14ac:dyDescent="0.3">
      <c r="A8" s="44" t="s">
        <v>353</v>
      </c>
      <c r="B8" s="44">
        <v>383</v>
      </c>
      <c r="C8" s="44"/>
      <c r="D8" s="44" t="s">
        <v>676</v>
      </c>
      <c r="E8" s="52" t="s">
        <v>672</v>
      </c>
      <c r="F8" s="44" t="s">
        <v>673</v>
      </c>
      <c r="G8" s="66" t="s">
        <v>810</v>
      </c>
      <c r="H8" s="81">
        <v>3.89</v>
      </c>
      <c r="I8" s="43"/>
      <c r="K8" t="str">
        <f>Table301[[#This Row],[MANUFACTURER NAME]]</f>
        <v>Hayes</v>
      </c>
      <c r="L8" t="str">
        <f>Table301[[#This Row],[MANUFACTURER ITEM NUMBER]]</f>
        <v>TDR416</v>
      </c>
      <c r="M8" s="98">
        <f>Table301[[#This Row],[PRICE]]*Table301[[#This Row],[QUANTITY PURCHASED LAST YEAR]]</f>
        <v>1489.8700000000001</v>
      </c>
    </row>
    <row r="9" spans="1:13" ht="14.45" x14ac:dyDescent="0.3">
      <c r="A9" s="44" t="s">
        <v>352</v>
      </c>
      <c r="B9" s="44">
        <v>1022</v>
      </c>
      <c r="C9" s="44"/>
      <c r="D9" s="44" t="s">
        <v>676</v>
      </c>
      <c r="E9" s="52" t="s">
        <v>670</v>
      </c>
      <c r="F9" s="44" t="s">
        <v>675</v>
      </c>
      <c r="G9" s="66">
        <v>803242</v>
      </c>
      <c r="H9" s="81">
        <v>3.18</v>
      </c>
      <c r="I9" s="43"/>
      <c r="K9" t="str">
        <f>Table301[[#This Row],[MANUFACTURER NAME]]</f>
        <v>Hammpnd &amp; Stevens</v>
      </c>
      <c r="L9">
        <f>Table301[[#This Row],[MANUFACTURER ITEM NUMBER]]</f>
        <v>803242</v>
      </c>
      <c r="M9" s="98">
        <f>Table301[[#This Row],[PRICE]]*Table301[[#This Row],[QUANTITY PURCHASED LAST YEAR]]</f>
        <v>3249.96</v>
      </c>
    </row>
    <row r="10" spans="1:13" ht="14.45" x14ac:dyDescent="0.3">
      <c r="A10" s="44" t="s">
        <v>351</v>
      </c>
      <c r="B10" s="44">
        <v>1210</v>
      </c>
      <c r="C10" s="44"/>
      <c r="D10" s="44" t="s">
        <v>676</v>
      </c>
      <c r="E10" s="52" t="s">
        <v>671</v>
      </c>
      <c r="F10" s="44" t="s">
        <v>675</v>
      </c>
      <c r="G10" s="66">
        <v>803241</v>
      </c>
      <c r="H10" s="81">
        <v>1.21</v>
      </c>
      <c r="I10" s="43"/>
      <c r="K10" t="str">
        <f>Table301[[#This Row],[MANUFACTURER NAME]]</f>
        <v>Hammpnd &amp; Stevens</v>
      </c>
      <c r="L10">
        <f>Table301[[#This Row],[MANUFACTURER ITEM NUMBER]]</f>
        <v>803241</v>
      </c>
      <c r="M10" s="98">
        <f>Table301[[#This Row],[PRICE]]*Table301[[#This Row],[QUANTITY PURCHASED LAST YEAR]]</f>
        <v>1464.1</v>
      </c>
    </row>
    <row r="11" spans="1:13" ht="14.45" x14ac:dyDescent="0.3">
      <c r="A11" s="44" t="s">
        <v>361</v>
      </c>
      <c r="B11" s="44">
        <v>244</v>
      </c>
      <c r="C11" s="44"/>
      <c r="D11" s="44" t="s">
        <v>676</v>
      </c>
      <c r="E11" s="52" t="s">
        <v>664</v>
      </c>
      <c r="F11" s="44" t="s">
        <v>675</v>
      </c>
      <c r="G11" s="66">
        <v>52178</v>
      </c>
      <c r="H11" s="81">
        <v>2.29</v>
      </c>
      <c r="I11" s="43"/>
      <c r="K11" t="str">
        <f>Table301[[#This Row],[MANUFACTURER NAME]]</f>
        <v>Hammpnd &amp; Stevens</v>
      </c>
      <c r="L11">
        <f>Table301[[#This Row],[MANUFACTURER ITEM NUMBER]]</f>
        <v>52178</v>
      </c>
      <c r="M11" s="98">
        <f>Table301[[#This Row],[PRICE]]*Table301[[#This Row],[QUANTITY PURCHASED LAST YEAR]]</f>
        <v>558.76</v>
      </c>
    </row>
    <row r="12" spans="1:13" ht="14.45" x14ac:dyDescent="0.3">
      <c r="A12" s="44" t="s">
        <v>356</v>
      </c>
      <c r="B12" s="44">
        <v>163</v>
      </c>
      <c r="C12" s="45"/>
      <c r="D12" s="44" t="s">
        <v>676</v>
      </c>
      <c r="E12" s="53" t="s">
        <v>665</v>
      </c>
      <c r="F12" s="44" t="s">
        <v>675</v>
      </c>
      <c r="G12" s="67">
        <v>66899</v>
      </c>
      <c r="H12" s="82">
        <v>2.5</v>
      </c>
      <c r="I12" s="43"/>
      <c r="K12" t="str">
        <f>Table301[[#This Row],[MANUFACTURER NAME]]</f>
        <v>Hammpnd &amp; Stevens</v>
      </c>
      <c r="L12">
        <f>Table301[[#This Row],[MANUFACTURER ITEM NUMBER]]</f>
        <v>66899</v>
      </c>
      <c r="M12" s="98">
        <f>Table301[[#This Row],[PRICE]]*Table301[[#This Row],[QUANTITY PURCHASED LAST YEAR]]</f>
        <v>407.5</v>
      </c>
    </row>
    <row r="13" spans="1:13" ht="14.45" x14ac:dyDescent="0.3">
      <c r="A13" s="44" t="s">
        <v>360</v>
      </c>
      <c r="B13" s="44">
        <v>156</v>
      </c>
      <c r="C13" s="44"/>
      <c r="D13" s="44" t="s">
        <v>676</v>
      </c>
      <c r="E13" s="52" t="s">
        <v>666</v>
      </c>
      <c r="F13" s="44" t="s">
        <v>675</v>
      </c>
      <c r="G13" s="66">
        <v>83731</v>
      </c>
      <c r="H13" s="81">
        <v>2.5</v>
      </c>
      <c r="I13" s="43"/>
      <c r="K13" t="str">
        <f>Table301[[#This Row],[MANUFACTURER NAME]]</f>
        <v>Hammpnd &amp; Stevens</v>
      </c>
      <c r="L13">
        <f>Table301[[#This Row],[MANUFACTURER ITEM NUMBER]]</f>
        <v>83731</v>
      </c>
      <c r="M13" s="98">
        <f>Table301[[#This Row],[PRICE]]*Table301[[#This Row],[QUANTITY PURCHASED LAST YEAR]]</f>
        <v>390</v>
      </c>
    </row>
    <row r="14" spans="1:13" ht="14.45" x14ac:dyDescent="0.3">
      <c r="A14" s="44" t="s">
        <v>359</v>
      </c>
      <c r="B14" s="44">
        <v>172</v>
      </c>
      <c r="C14" s="44"/>
      <c r="D14" s="44" t="s">
        <v>676</v>
      </c>
      <c r="E14" s="52" t="s">
        <v>674</v>
      </c>
      <c r="F14" s="44" t="s">
        <v>675</v>
      </c>
      <c r="G14" s="66">
        <v>1339642</v>
      </c>
      <c r="H14" s="81">
        <v>3.8</v>
      </c>
      <c r="I14" s="43"/>
      <c r="K14" t="str">
        <f>Table301[[#This Row],[MANUFACTURER NAME]]</f>
        <v>Hammpnd &amp; Stevens</v>
      </c>
      <c r="L14">
        <f>Table301[[#This Row],[MANUFACTURER ITEM NUMBER]]</f>
        <v>1339642</v>
      </c>
      <c r="M14" s="98">
        <f>Table301[[#This Row],[PRICE]]*Table301[[#This Row],[QUANTITY PURCHASED LAST YEAR]]</f>
        <v>653.6</v>
      </c>
    </row>
    <row r="15" spans="1:13" ht="14.45" x14ac:dyDescent="0.3">
      <c r="A15" s="44" t="s">
        <v>358</v>
      </c>
      <c r="B15" s="44">
        <v>190</v>
      </c>
      <c r="C15" s="45"/>
      <c r="D15" s="44" t="s">
        <v>676</v>
      </c>
      <c r="E15" s="53" t="s">
        <v>667</v>
      </c>
      <c r="F15" s="44" t="s">
        <v>675</v>
      </c>
      <c r="G15" s="67">
        <v>323322</v>
      </c>
      <c r="H15" s="82">
        <v>2.5</v>
      </c>
      <c r="I15" s="43"/>
      <c r="K15" t="str">
        <f>Table301[[#This Row],[MANUFACTURER NAME]]</f>
        <v>Hammpnd &amp; Stevens</v>
      </c>
      <c r="L15">
        <f>Table301[[#This Row],[MANUFACTURER ITEM NUMBER]]</f>
        <v>323322</v>
      </c>
      <c r="M15" s="98">
        <f>Table301[[#This Row],[PRICE]]*Table301[[#This Row],[QUANTITY PURCHASED LAST YEAR]]</f>
        <v>475</v>
      </c>
    </row>
    <row r="16" spans="1:13" ht="14.45" x14ac:dyDescent="0.3">
      <c r="A16" s="44" t="s">
        <v>357</v>
      </c>
      <c r="B16" s="44">
        <v>282</v>
      </c>
      <c r="C16" s="45"/>
      <c r="D16" s="44" t="s">
        <v>676</v>
      </c>
      <c r="E16" s="53" t="s">
        <v>669</v>
      </c>
      <c r="F16" s="44" t="s">
        <v>675</v>
      </c>
      <c r="G16" s="67">
        <v>52151</v>
      </c>
      <c r="H16" s="82">
        <v>2.5</v>
      </c>
      <c r="I16" s="43"/>
      <c r="K16" t="str">
        <f>Table301[[#This Row],[MANUFACTURER NAME]]</f>
        <v>Hammpnd &amp; Stevens</v>
      </c>
      <c r="L16">
        <f>Table301[[#This Row],[MANUFACTURER ITEM NUMBER]]</f>
        <v>52151</v>
      </c>
      <c r="M16" s="98">
        <f>Table301[[#This Row],[PRICE]]*Table301[[#This Row],[QUANTITY PURCHASED LAST YEAR]]</f>
        <v>705</v>
      </c>
    </row>
    <row r="17" spans="1:13" ht="14.45" x14ac:dyDescent="0.3">
      <c r="A17" s="44" t="s">
        <v>354</v>
      </c>
      <c r="B17" s="44">
        <v>1575</v>
      </c>
      <c r="C17" s="44"/>
      <c r="D17" s="44" t="s">
        <v>676</v>
      </c>
      <c r="E17" s="52" t="s">
        <v>668</v>
      </c>
      <c r="F17" s="44" t="s">
        <v>675</v>
      </c>
      <c r="G17" s="66">
        <v>322652</v>
      </c>
      <c r="H17" s="81">
        <v>2.5</v>
      </c>
      <c r="I17" s="43"/>
      <c r="K17" t="str">
        <f>Table301[[#This Row],[MANUFACTURER NAME]]</f>
        <v>Hammpnd &amp; Stevens</v>
      </c>
      <c r="L17">
        <f>Table301[[#This Row],[MANUFACTURER ITEM NUMBER]]</f>
        <v>322652</v>
      </c>
      <c r="M17" s="98">
        <f>Table301[[#This Row],[PRICE]]*Table301[[#This Row],[QUANTITY PURCHASED LAST YEAR]]</f>
        <v>3937.5</v>
      </c>
    </row>
    <row r="18" spans="1:13" ht="14.45" x14ac:dyDescent="0.3">
      <c r="A18" s="44" t="s">
        <v>355</v>
      </c>
      <c r="B18" s="44">
        <v>1625</v>
      </c>
      <c r="C18" s="45"/>
      <c r="D18" s="44" t="s">
        <v>676</v>
      </c>
      <c r="E18" s="53" t="s">
        <v>665</v>
      </c>
      <c r="F18" s="44" t="s">
        <v>675</v>
      </c>
      <c r="G18" s="67">
        <v>66899</v>
      </c>
      <c r="H18" s="82">
        <v>2.5</v>
      </c>
      <c r="I18" s="43"/>
      <c r="K18" t="str">
        <f>Table301[[#This Row],[MANUFACTURER NAME]]</f>
        <v>Hammpnd &amp; Stevens</v>
      </c>
      <c r="L18">
        <f>Table301[[#This Row],[MANUFACTURER ITEM NUMBER]]</f>
        <v>66899</v>
      </c>
      <c r="M18" s="98">
        <f>Table301[[#This Row],[PRICE]]*Table301[[#This Row],[QUANTITY PURCHASED LAST YEAR]]</f>
        <v>4062.5</v>
      </c>
    </row>
    <row r="19" spans="1:13" ht="14.45" x14ac:dyDescent="0.3">
      <c r="A19" s="44" t="s">
        <v>365</v>
      </c>
      <c r="B19" s="44">
        <v>425</v>
      </c>
      <c r="C19" s="44"/>
      <c r="D19" s="44" t="s">
        <v>676</v>
      </c>
      <c r="E19" s="52" t="s">
        <v>661</v>
      </c>
      <c r="F19" s="44" t="s">
        <v>675</v>
      </c>
      <c r="G19" s="66">
        <v>82973</v>
      </c>
      <c r="H19" s="81">
        <v>2.5</v>
      </c>
      <c r="I19" s="43"/>
      <c r="K19" t="str">
        <f>Table301[[#This Row],[MANUFACTURER NAME]]</f>
        <v>Hammpnd &amp; Stevens</v>
      </c>
      <c r="L19">
        <f>Table301[[#This Row],[MANUFACTURER ITEM NUMBER]]</f>
        <v>82973</v>
      </c>
      <c r="M19" s="98">
        <f>Table301[[#This Row],[PRICE]]*Table301[[#This Row],[QUANTITY PURCHASED LAST YEAR]]</f>
        <v>1062.5</v>
      </c>
    </row>
    <row r="20" spans="1:13" ht="14.45" x14ac:dyDescent="0.3">
      <c r="A20" s="44" t="s">
        <v>362</v>
      </c>
      <c r="B20" s="44">
        <v>799</v>
      </c>
      <c r="C20" s="44"/>
      <c r="D20" s="44" t="s">
        <v>676</v>
      </c>
      <c r="E20" s="52" t="s">
        <v>663</v>
      </c>
      <c r="F20" s="44" t="s">
        <v>675</v>
      </c>
      <c r="G20" s="66">
        <v>323098</v>
      </c>
      <c r="H20" s="81">
        <v>2.5</v>
      </c>
      <c r="I20" s="43"/>
      <c r="K20" t="str">
        <f>Table301[[#This Row],[MANUFACTURER NAME]]</f>
        <v>Hammpnd &amp; Stevens</v>
      </c>
      <c r="L20">
        <f>Table301[[#This Row],[MANUFACTURER ITEM NUMBER]]</f>
        <v>323098</v>
      </c>
      <c r="M20" s="98">
        <f>Table301[[#This Row],[PRICE]]*Table301[[#This Row],[QUANTITY PURCHASED LAST YEAR]]</f>
        <v>1997.5</v>
      </c>
    </row>
    <row r="21" spans="1:13" ht="14.45" x14ac:dyDescent="0.3">
      <c r="A21" s="44" t="s">
        <v>366</v>
      </c>
      <c r="B21" s="44">
        <v>397</v>
      </c>
      <c r="C21" s="44"/>
      <c r="D21" s="44" t="s">
        <v>676</v>
      </c>
      <c r="E21" s="52" t="s">
        <v>662</v>
      </c>
      <c r="F21" s="44" t="s">
        <v>675</v>
      </c>
      <c r="G21" s="66">
        <v>507601</v>
      </c>
      <c r="H21" s="81">
        <v>2.5</v>
      </c>
      <c r="I21" s="43"/>
      <c r="K21" t="str">
        <f>Table301[[#This Row],[MANUFACTURER NAME]]</f>
        <v>Hammpnd &amp; Stevens</v>
      </c>
      <c r="L21">
        <f>Table301[[#This Row],[MANUFACTURER ITEM NUMBER]]</f>
        <v>507601</v>
      </c>
      <c r="M21" s="98">
        <f>Table301[[#This Row],[PRICE]]*Table301[[#This Row],[QUANTITY PURCHASED LAST YEAR]]</f>
        <v>992.5</v>
      </c>
    </row>
    <row r="22" spans="1:13" ht="43.15" x14ac:dyDescent="0.3">
      <c r="A22" s="4" t="s">
        <v>10</v>
      </c>
      <c r="B22" s="2" t="s">
        <v>47</v>
      </c>
      <c r="C22" s="2" t="s">
        <v>48</v>
      </c>
      <c r="D22" s="2" t="s">
        <v>49</v>
      </c>
      <c r="E22" s="54" t="s">
        <v>50</v>
      </c>
      <c r="F22" s="2" t="s">
        <v>51</v>
      </c>
      <c r="G22" s="2" t="s">
        <v>52</v>
      </c>
      <c r="H22" s="76" t="s">
        <v>53</v>
      </c>
      <c r="I22" t="s">
        <v>777</v>
      </c>
    </row>
    <row r="23" spans="1:13" ht="14.45" x14ac:dyDescent="0.3">
      <c r="A23" s="1" t="s">
        <v>55</v>
      </c>
      <c r="B23">
        <v>238</v>
      </c>
      <c r="C23" s="5"/>
      <c r="D23" s="5" t="s">
        <v>811</v>
      </c>
      <c r="E23" s="55" t="s">
        <v>488</v>
      </c>
      <c r="F23" s="5" t="s">
        <v>448</v>
      </c>
      <c r="G23" s="68" t="s">
        <v>488</v>
      </c>
      <c r="H23" s="83">
        <v>3</v>
      </c>
      <c r="K23" t="str">
        <f>Table367[[#This Row],[MANUFACTURER NAME]]</f>
        <v>School Smart</v>
      </c>
      <c r="L23" t="str">
        <f>Table367[[#This Row],[MANUFACTURER ITEM NUMBER]]</f>
        <v>084985</v>
      </c>
      <c r="M23" s="98">
        <f>Table367[[#This Row],[PRICE]]*Table367[[#This Row],[QUANTITY PURCHASED LAST YEAR]]</f>
        <v>714</v>
      </c>
    </row>
    <row r="24" spans="1:13" ht="14.45" x14ac:dyDescent="0.3">
      <c r="A24" s="10" t="s">
        <v>56</v>
      </c>
      <c r="B24" s="11">
        <v>122</v>
      </c>
      <c r="C24" s="6"/>
      <c r="D24" s="92" t="s">
        <v>676</v>
      </c>
      <c r="E24" s="91" t="s">
        <v>489</v>
      </c>
      <c r="F24" s="5" t="s">
        <v>448</v>
      </c>
      <c r="G24" s="92" t="s">
        <v>489</v>
      </c>
      <c r="H24" s="93">
        <v>0.68</v>
      </c>
      <c r="K24" t="str">
        <f>Table367[[#This Row],[MANUFACTURER NAME]]</f>
        <v>School Smart</v>
      </c>
      <c r="L24" t="str">
        <f>Table367[[#This Row],[MANUFACTURER ITEM NUMBER]]</f>
        <v>595624</v>
      </c>
      <c r="M24" s="98">
        <f>Table367[[#This Row],[PRICE]]*Table367[[#This Row],[QUANTITY PURCHASED LAST YEAR]]</f>
        <v>82.960000000000008</v>
      </c>
    </row>
    <row r="25" spans="1:13" ht="14.45" x14ac:dyDescent="0.3">
      <c r="A25" s="1" t="s">
        <v>59</v>
      </c>
      <c r="B25">
        <v>462</v>
      </c>
      <c r="C25" s="5"/>
      <c r="D25" s="5" t="s">
        <v>813</v>
      </c>
      <c r="E25" s="55" t="s">
        <v>490</v>
      </c>
      <c r="F25" s="5" t="s">
        <v>448</v>
      </c>
      <c r="G25" s="68" t="s">
        <v>490</v>
      </c>
      <c r="H25" s="83">
        <v>1.43</v>
      </c>
      <c r="K25" t="str">
        <f>Table367[[#This Row],[MANUFACTURER NAME]]</f>
        <v>School Smart</v>
      </c>
      <c r="L25" t="str">
        <f>Table367[[#This Row],[MANUFACTURER ITEM NUMBER]]</f>
        <v>084987</v>
      </c>
      <c r="M25" s="98">
        <f>Table367[[#This Row],[PRICE]]*Table367[[#This Row],[QUANTITY PURCHASED LAST YEAR]]</f>
        <v>660.66</v>
      </c>
    </row>
    <row r="26" spans="1:13" ht="14.45" x14ac:dyDescent="0.3">
      <c r="A26" s="1" t="s">
        <v>60</v>
      </c>
      <c r="B26">
        <v>160</v>
      </c>
      <c r="C26" s="5"/>
      <c r="D26" s="5" t="s">
        <v>814</v>
      </c>
      <c r="E26" s="55" t="s">
        <v>491</v>
      </c>
      <c r="F26" s="5" t="s">
        <v>448</v>
      </c>
      <c r="G26" s="68" t="s">
        <v>491</v>
      </c>
      <c r="H26" s="83">
        <v>0.48</v>
      </c>
      <c r="K26" t="str">
        <f>Table367[[#This Row],[MANUFACTURER NAME]]</f>
        <v>School Smart</v>
      </c>
      <c r="L26" t="str">
        <f>Table367[[#This Row],[MANUFACTURER ITEM NUMBER]]</f>
        <v>595621</v>
      </c>
      <c r="M26" s="98">
        <f>Table367[[#This Row],[PRICE]]*Table367[[#This Row],[QUANTITY PURCHASED LAST YEAR]]</f>
        <v>76.8</v>
      </c>
    </row>
    <row r="27" spans="1:13" ht="14.45" x14ac:dyDescent="0.3">
      <c r="A27" s="10" t="s">
        <v>57</v>
      </c>
      <c r="B27">
        <v>35</v>
      </c>
      <c r="C27" s="5"/>
      <c r="D27" s="5" t="s">
        <v>815</v>
      </c>
      <c r="E27" s="55" t="s">
        <v>492</v>
      </c>
      <c r="F27" s="5" t="s">
        <v>448</v>
      </c>
      <c r="G27" s="68" t="s">
        <v>492</v>
      </c>
      <c r="H27" s="83">
        <v>0.86</v>
      </c>
      <c r="I27" t="s">
        <v>1136</v>
      </c>
      <c r="K27" t="str">
        <f>Table367[[#This Row],[MANUFACTURER NAME]]</f>
        <v>School Smart</v>
      </c>
      <c r="L27" t="str">
        <f>Table367[[#This Row],[MANUFACTURER ITEM NUMBER]]</f>
        <v>595615</v>
      </c>
      <c r="M27" s="98">
        <f>Table367[[#This Row],[PRICE]]*Table367[[#This Row],[QUANTITY PURCHASED LAST YEAR]]</f>
        <v>30.099999999999998</v>
      </c>
    </row>
    <row r="28" spans="1:13" ht="14.45" x14ac:dyDescent="0.3">
      <c r="A28" s="10" t="s">
        <v>58</v>
      </c>
      <c r="B28">
        <v>25</v>
      </c>
      <c r="C28" s="5"/>
      <c r="D28" s="5" t="s">
        <v>815</v>
      </c>
      <c r="E28" s="55" t="s">
        <v>493</v>
      </c>
      <c r="F28" s="5" t="s">
        <v>448</v>
      </c>
      <c r="G28" s="68" t="s">
        <v>493</v>
      </c>
      <c r="H28" s="83">
        <v>1.19</v>
      </c>
      <c r="I28" t="s">
        <v>1136</v>
      </c>
      <c r="K28" t="str">
        <f>Table367[[#This Row],[MANUFACTURER NAME]]</f>
        <v>School Smart</v>
      </c>
      <c r="L28" t="str">
        <f>Table367[[#This Row],[MANUFACTURER ITEM NUMBER]]</f>
        <v>595612</v>
      </c>
      <c r="M28" s="98">
        <f>Table367[[#This Row],[PRICE]]*Table367[[#This Row],[QUANTITY PURCHASED LAST YEAR]]</f>
        <v>29.75</v>
      </c>
    </row>
    <row r="29" spans="1:13" ht="57.6" x14ac:dyDescent="0.3">
      <c r="A29" s="4" t="s">
        <v>8</v>
      </c>
      <c r="B29" s="2" t="s">
        <v>47</v>
      </c>
      <c r="C29" s="2" t="s">
        <v>48</v>
      </c>
      <c r="D29" s="2" t="s">
        <v>49</v>
      </c>
      <c r="E29" s="54" t="s">
        <v>50</v>
      </c>
      <c r="F29" s="2" t="s">
        <v>51</v>
      </c>
      <c r="G29" s="2" t="s">
        <v>52</v>
      </c>
      <c r="H29" s="76" t="s">
        <v>53</v>
      </c>
      <c r="I29" s="12" t="s">
        <v>62</v>
      </c>
    </row>
    <row r="30" spans="1:13" ht="14.45" x14ac:dyDescent="0.3">
      <c r="A30" s="1" t="s">
        <v>9</v>
      </c>
      <c r="B30">
        <v>8503</v>
      </c>
      <c r="C30" s="5"/>
      <c r="D30" s="5" t="s">
        <v>676</v>
      </c>
      <c r="E30" s="55" t="s">
        <v>433</v>
      </c>
      <c r="F30" s="5" t="s">
        <v>448</v>
      </c>
      <c r="G30" s="68">
        <v>81928</v>
      </c>
      <c r="H30" s="83">
        <v>1.1000000000000001</v>
      </c>
      <c r="I30" s="5"/>
      <c r="K30" t="str">
        <f>Table468[[#This Row],[MANUFACTURER NAME]]</f>
        <v>School Smart</v>
      </c>
      <c r="L30">
        <f>Table468[[#This Row],[MANUFACTURER ITEM NUMBER]]</f>
        <v>81928</v>
      </c>
      <c r="M30" s="98">
        <f>Table468[[#This Row],[PRICE]]*Table468[[#This Row],[QUANTITY PURCHASED LAST YEAR]]</f>
        <v>9353.3000000000011</v>
      </c>
    </row>
    <row r="31" spans="1:13" ht="14.45" x14ac:dyDescent="0.3">
      <c r="A31" s="1" t="s">
        <v>22</v>
      </c>
      <c r="B31">
        <v>267</v>
      </c>
      <c r="C31" s="5"/>
      <c r="D31" s="5" t="s">
        <v>676</v>
      </c>
      <c r="E31" s="55" t="s">
        <v>421</v>
      </c>
      <c r="F31" s="5" t="s">
        <v>448</v>
      </c>
      <c r="G31" s="68">
        <v>86376</v>
      </c>
      <c r="H31" s="83">
        <v>2.0699999999999998</v>
      </c>
      <c r="I31" s="5" t="s">
        <v>1135</v>
      </c>
      <c r="K31" t="str">
        <f>Table468[[#This Row],[MANUFACTURER NAME]]</f>
        <v>School Smart</v>
      </c>
      <c r="L31">
        <f>Table468[[#This Row],[MANUFACTURER ITEM NUMBER]]</f>
        <v>86376</v>
      </c>
      <c r="M31" s="98">
        <f>Table468[[#This Row],[PRICE]]*Table468[[#This Row],[QUANTITY PURCHASED LAST YEAR]]</f>
        <v>552.68999999999994</v>
      </c>
    </row>
    <row r="32" spans="1:13" ht="14.45" x14ac:dyDescent="0.3">
      <c r="A32" s="1" t="s">
        <v>23</v>
      </c>
      <c r="B32">
        <v>303</v>
      </c>
      <c r="C32" s="5"/>
      <c r="D32" s="5" t="s">
        <v>676</v>
      </c>
      <c r="E32" s="55" t="s">
        <v>422</v>
      </c>
      <c r="F32" s="5" t="s">
        <v>448</v>
      </c>
      <c r="G32" s="68">
        <v>86384</v>
      </c>
      <c r="H32" s="83">
        <v>2.48</v>
      </c>
      <c r="I32" s="5" t="s">
        <v>1135</v>
      </c>
      <c r="K32" t="str">
        <f>Table468[[#This Row],[MANUFACTURER NAME]]</f>
        <v>School Smart</v>
      </c>
      <c r="L32">
        <f>Table468[[#This Row],[MANUFACTURER ITEM NUMBER]]</f>
        <v>86384</v>
      </c>
      <c r="M32" s="98">
        <f>Table468[[#This Row],[PRICE]]*Table468[[#This Row],[QUANTITY PURCHASED LAST YEAR]]</f>
        <v>751.43999999999994</v>
      </c>
    </row>
    <row r="33" spans="1:13" ht="14.45" x14ac:dyDescent="0.3">
      <c r="A33" s="1" t="s">
        <v>61</v>
      </c>
      <c r="B33">
        <v>543</v>
      </c>
      <c r="C33" s="5"/>
      <c r="D33" s="5" t="s">
        <v>676</v>
      </c>
      <c r="E33" s="55" t="s">
        <v>494</v>
      </c>
      <c r="F33" s="5" t="s">
        <v>448</v>
      </c>
      <c r="G33" s="68">
        <v>86357</v>
      </c>
      <c r="H33" s="83">
        <v>1.4</v>
      </c>
      <c r="I33" s="5" t="s">
        <v>1135</v>
      </c>
      <c r="K33" t="str">
        <f>Table468[[#This Row],[MANUFACTURER NAME]]</f>
        <v>School Smart</v>
      </c>
      <c r="L33">
        <f>Table468[[#This Row],[MANUFACTURER ITEM NUMBER]]</f>
        <v>86357</v>
      </c>
      <c r="M33" s="98">
        <f>Table468[[#This Row],[PRICE]]*Table468[[#This Row],[QUANTITY PURCHASED LAST YEAR]]</f>
        <v>760.19999999999993</v>
      </c>
    </row>
    <row r="34" spans="1:13" ht="14.45" x14ac:dyDescent="0.3">
      <c r="A34" s="1" t="s">
        <v>20</v>
      </c>
      <c r="B34">
        <v>1750</v>
      </c>
      <c r="C34" s="5"/>
      <c r="D34" s="5" t="s">
        <v>676</v>
      </c>
      <c r="E34" s="55" t="s">
        <v>423</v>
      </c>
      <c r="F34" s="5" t="s">
        <v>448</v>
      </c>
      <c r="G34" s="68">
        <v>86363</v>
      </c>
      <c r="H34" s="83">
        <v>1.6</v>
      </c>
      <c r="I34" s="5" t="s">
        <v>1135</v>
      </c>
      <c r="K34" t="str">
        <f>Table468[[#This Row],[MANUFACTURER NAME]]</f>
        <v>School Smart</v>
      </c>
      <c r="L34">
        <f>Table468[[#This Row],[MANUFACTURER ITEM NUMBER]]</f>
        <v>86363</v>
      </c>
      <c r="M34" s="98">
        <f>Table468[[#This Row],[PRICE]]*Table468[[#This Row],[QUANTITY PURCHASED LAST YEAR]]</f>
        <v>2800</v>
      </c>
    </row>
    <row r="35" spans="1:13" ht="14.45" x14ac:dyDescent="0.3">
      <c r="A35" s="1" t="s">
        <v>21</v>
      </c>
      <c r="B35">
        <v>1466</v>
      </c>
      <c r="C35" s="5"/>
      <c r="D35" s="5" t="s">
        <v>676</v>
      </c>
      <c r="E35" s="55" t="s">
        <v>424</v>
      </c>
      <c r="F35" s="5" t="s">
        <v>448</v>
      </c>
      <c r="G35" s="68">
        <v>86370</v>
      </c>
      <c r="H35" s="83">
        <v>1.69</v>
      </c>
      <c r="I35" s="5" t="s">
        <v>1135</v>
      </c>
      <c r="K35" t="str">
        <f>Table468[[#This Row],[MANUFACTURER NAME]]</f>
        <v>School Smart</v>
      </c>
      <c r="L35">
        <f>Table468[[#This Row],[MANUFACTURER ITEM NUMBER]]</f>
        <v>86370</v>
      </c>
      <c r="M35" s="98">
        <f>Table468[[#This Row],[PRICE]]*Table468[[#This Row],[QUANTITY PURCHASED LAST YEAR]]</f>
        <v>2477.54</v>
      </c>
    </row>
    <row r="36" spans="1:13" ht="14.45" x14ac:dyDescent="0.3">
      <c r="A36" s="1" t="s">
        <v>26</v>
      </c>
      <c r="B36">
        <v>954</v>
      </c>
      <c r="C36" s="5"/>
      <c r="D36" s="5" t="s">
        <v>676</v>
      </c>
      <c r="E36" s="55" t="s">
        <v>425</v>
      </c>
      <c r="F36" s="5" t="s">
        <v>448</v>
      </c>
      <c r="G36" s="68">
        <v>86394</v>
      </c>
      <c r="H36" s="83">
        <v>2.2400000000000002</v>
      </c>
      <c r="I36" s="5"/>
      <c r="K36" t="str">
        <f>Table468[[#This Row],[MANUFACTURER NAME]]</f>
        <v>School Smart</v>
      </c>
      <c r="L36">
        <f>Table468[[#This Row],[MANUFACTURER ITEM NUMBER]]</f>
        <v>86394</v>
      </c>
      <c r="M36" s="98">
        <f>Table468[[#This Row],[PRICE]]*Table468[[#This Row],[QUANTITY PURCHASED LAST YEAR]]</f>
        <v>2136.96</v>
      </c>
    </row>
    <row r="37" spans="1:13" ht="14.45" x14ac:dyDescent="0.3">
      <c r="A37" s="1" t="s">
        <v>27</v>
      </c>
      <c r="B37">
        <v>211</v>
      </c>
      <c r="C37" s="5"/>
      <c r="D37" s="5" t="s">
        <v>676</v>
      </c>
      <c r="E37" s="55" t="s">
        <v>426</v>
      </c>
      <c r="F37" s="5" t="s">
        <v>448</v>
      </c>
      <c r="G37" s="68">
        <v>86397</v>
      </c>
      <c r="H37" s="83">
        <v>2.72</v>
      </c>
      <c r="I37" s="5"/>
      <c r="K37" t="str">
        <f>Table468[[#This Row],[MANUFACTURER NAME]]</f>
        <v>School Smart</v>
      </c>
      <c r="L37">
        <f>Table468[[#This Row],[MANUFACTURER ITEM NUMBER]]</f>
        <v>86397</v>
      </c>
      <c r="M37" s="98">
        <f>Table468[[#This Row],[PRICE]]*Table468[[#This Row],[QUANTITY PURCHASED LAST YEAR]]</f>
        <v>573.92000000000007</v>
      </c>
    </row>
    <row r="38" spans="1:13" ht="14.45" x14ac:dyDescent="0.3">
      <c r="A38" s="1" t="s">
        <v>63</v>
      </c>
      <c r="B38">
        <v>356</v>
      </c>
      <c r="C38" s="5"/>
      <c r="D38" s="5" t="s">
        <v>676</v>
      </c>
      <c r="E38" s="55" t="s">
        <v>495</v>
      </c>
      <c r="F38" s="5" t="s">
        <v>448</v>
      </c>
      <c r="G38" s="68">
        <v>1439109</v>
      </c>
      <c r="H38" s="83">
        <v>1.6</v>
      </c>
      <c r="I38" s="5"/>
      <c r="K38" t="str">
        <f>Table468[[#This Row],[MANUFACTURER NAME]]</f>
        <v>School Smart</v>
      </c>
      <c r="L38">
        <f>Table468[[#This Row],[MANUFACTURER ITEM NUMBER]]</f>
        <v>1439109</v>
      </c>
      <c r="M38" s="98">
        <f>Table468[[#This Row],[PRICE]]*Table468[[#This Row],[QUANTITY PURCHASED LAST YEAR]]</f>
        <v>569.6</v>
      </c>
    </row>
    <row r="39" spans="1:13" ht="14.45" x14ac:dyDescent="0.3">
      <c r="A39" s="1" t="s">
        <v>24</v>
      </c>
      <c r="B39">
        <v>3572</v>
      </c>
      <c r="C39" s="5"/>
      <c r="D39" s="5" t="s">
        <v>676</v>
      </c>
      <c r="E39" s="55" t="s">
        <v>427</v>
      </c>
      <c r="F39" s="5" t="s">
        <v>448</v>
      </c>
      <c r="G39" s="68">
        <v>86388</v>
      </c>
      <c r="H39" s="83">
        <v>1.69</v>
      </c>
      <c r="I39" s="5"/>
      <c r="K39" t="str">
        <f>Table468[[#This Row],[MANUFACTURER NAME]]</f>
        <v>School Smart</v>
      </c>
      <c r="L39">
        <f>Table468[[#This Row],[MANUFACTURER ITEM NUMBER]]</f>
        <v>86388</v>
      </c>
      <c r="M39" s="98">
        <f>Table468[[#This Row],[PRICE]]*Table468[[#This Row],[QUANTITY PURCHASED LAST YEAR]]</f>
        <v>6036.6799999999994</v>
      </c>
    </row>
    <row r="40" spans="1:13" ht="14.45" x14ac:dyDescent="0.3">
      <c r="A40" s="1" t="s">
        <v>25</v>
      </c>
      <c r="B40">
        <v>1403</v>
      </c>
      <c r="C40" s="5"/>
      <c r="D40" s="5" t="s">
        <v>676</v>
      </c>
      <c r="E40" s="55" t="s">
        <v>428</v>
      </c>
      <c r="F40" s="5" t="s">
        <v>448</v>
      </c>
      <c r="G40" s="68">
        <v>86391</v>
      </c>
      <c r="H40" s="83">
        <v>1.92</v>
      </c>
      <c r="I40" s="5"/>
      <c r="K40" t="str">
        <f>Table468[[#This Row],[MANUFACTURER NAME]]</f>
        <v>School Smart</v>
      </c>
      <c r="L40">
        <f>Table468[[#This Row],[MANUFACTURER ITEM NUMBER]]</f>
        <v>86391</v>
      </c>
      <c r="M40" s="98">
        <f>Table468[[#This Row],[PRICE]]*Table468[[#This Row],[QUANTITY PURCHASED LAST YEAR]]</f>
        <v>2693.7599999999998</v>
      </c>
    </row>
    <row r="41" spans="1:13" ht="14.45" x14ac:dyDescent="0.3">
      <c r="A41" s="13" t="s">
        <v>71</v>
      </c>
      <c r="B41">
        <v>2995</v>
      </c>
      <c r="C41" s="5"/>
      <c r="D41" s="5" t="s">
        <v>676</v>
      </c>
      <c r="E41" s="55" t="s">
        <v>433</v>
      </c>
      <c r="F41" s="5" t="s">
        <v>448</v>
      </c>
      <c r="G41" s="68">
        <v>81928</v>
      </c>
      <c r="H41" s="83">
        <v>1.1000000000000001</v>
      </c>
      <c r="I41" s="5"/>
      <c r="K41" t="str">
        <f>Table468[[#This Row],[MANUFACTURER NAME]]</f>
        <v>School Smart</v>
      </c>
      <c r="L41">
        <f>Table468[[#This Row],[MANUFACTURER ITEM NUMBER]]</f>
        <v>81928</v>
      </c>
      <c r="M41" s="98">
        <f>Table468[[#This Row],[PRICE]]*Table468[[#This Row],[QUANTITY PURCHASED LAST YEAR]]</f>
        <v>3294.5000000000005</v>
      </c>
    </row>
    <row r="42" spans="1:13" ht="14.45" x14ac:dyDescent="0.3">
      <c r="A42" s="1" t="s">
        <v>39</v>
      </c>
      <c r="B42">
        <v>1434</v>
      </c>
      <c r="C42" s="5"/>
      <c r="D42" s="5" t="s">
        <v>816</v>
      </c>
      <c r="E42" s="55" t="s">
        <v>429</v>
      </c>
      <c r="F42" s="5" t="s">
        <v>448</v>
      </c>
      <c r="G42" s="68">
        <v>15741</v>
      </c>
      <c r="H42" s="83">
        <v>5.49</v>
      </c>
      <c r="I42" s="5"/>
      <c r="K42" t="str">
        <f>Table468[[#This Row],[MANUFACTURER NAME]]</f>
        <v>School Smart</v>
      </c>
      <c r="L42">
        <f>Table468[[#This Row],[MANUFACTURER ITEM NUMBER]]</f>
        <v>15741</v>
      </c>
      <c r="M42" s="98">
        <f>Table468[[#This Row],[PRICE]]*Table468[[#This Row],[QUANTITY PURCHASED LAST YEAR]]</f>
        <v>7872.66</v>
      </c>
    </row>
    <row r="43" spans="1:13" ht="14.45" x14ac:dyDescent="0.3">
      <c r="A43" s="1" t="s">
        <v>64</v>
      </c>
      <c r="B43">
        <v>403</v>
      </c>
      <c r="C43" s="5"/>
      <c r="D43" s="5" t="s">
        <v>817</v>
      </c>
      <c r="E43" s="55" t="s">
        <v>434</v>
      </c>
      <c r="F43" s="5" t="s">
        <v>448</v>
      </c>
      <c r="G43" s="68">
        <v>70311</v>
      </c>
      <c r="H43" s="83">
        <v>4.26</v>
      </c>
      <c r="I43" s="5"/>
      <c r="K43" t="str">
        <f>Table468[[#This Row],[MANUFACTURER NAME]]</f>
        <v>School Smart</v>
      </c>
      <c r="L43">
        <f>Table468[[#This Row],[MANUFACTURER ITEM NUMBER]]</f>
        <v>70311</v>
      </c>
      <c r="M43" s="98">
        <f>Table468[[#This Row],[PRICE]]*Table468[[#This Row],[QUANTITY PURCHASED LAST YEAR]]</f>
        <v>1716.78</v>
      </c>
    </row>
    <row r="44" spans="1:13" ht="14.45" x14ac:dyDescent="0.3">
      <c r="A44" s="13" t="s">
        <v>65</v>
      </c>
      <c r="B44">
        <v>145</v>
      </c>
      <c r="C44" s="5"/>
      <c r="D44" s="5" t="s">
        <v>817</v>
      </c>
      <c r="E44" s="55" t="s">
        <v>680</v>
      </c>
      <c r="F44" s="5" t="s">
        <v>448</v>
      </c>
      <c r="G44" s="68">
        <v>85108</v>
      </c>
      <c r="H44" s="83">
        <v>5.12</v>
      </c>
      <c r="I44" s="5"/>
      <c r="K44" t="str">
        <f>Table468[[#This Row],[MANUFACTURER NAME]]</f>
        <v>School Smart</v>
      </c>
      <c r="L44">
        <f>Table468[[#This Row],[MANUFACTURER ITEM NUMBER]]</f>
        <v>85108</v>
      </c>
      <c r="M44" s="98">
        <f>Table468[[#This Row],[PRICE]]*Table468[[#This Row],[QUANTITY PURCHASED LAST YEAR]]</f>
        <v>742.4</v>
      </c>
    </row>
    <row r="45" spans="1:13" ht="14.45" x14ac:dyDescent="0.3">
      <c r="A45" s="13" t="s">
        <v>72</v>
      </c>
      <c r="B45">
        <v>109</v>
      </c>
      <c r="C45" s="5"/>
      <c r="D45" s="5"/>
      <c r="E45" s="55"/>
      <c r="F45" s="5"/>
      <c r="G45" s="68"/>
      <c r="H45" s="83" t="s">
        <v>787</v>
      </c>
      <c r="I45" s="5"/>
      <c r="K45" t="s">
        <v>1150</v>
      </c>
      <c r="L45" t="s">
        <v>1150</v>
      </c>
      <c r="M45" t="s">
        <v>1150</v>
      </c>
    </row>
    <row r="46" spans="1:13" ht="14.45" x14ac:dyDescent="0.3">
      <c r="A46" s="1" t="s">
        <v>66</v>
      </c>
      <c r="B46">
        <v>1072</v>
      </c>
      <c r="C46" s="5"/>
      <c r="D46" s="5" t="s">
        <v>817</v>
      </c>
      <c r="E46" s="55" t="s">
        <v>431</v>
      </c>
      <c r="F46" s="5" t="s">
        <v>448</v>
      </c>
      <c r="G46" s="68">
        <v>77665</v>
      </c>
      <c r="H46" s="83">
        <v>4.5</v>
      </c>
      <c r="I46" s="5"/>
      <c r="K46" t="str">
        <f>Table468[[#This Row],[MANUFACTURER NAME]]</f>
        <v>School Smart</v>
      </c>
      <c r="L46">
        <f>Table468[[#This Row],[MANUFACTURER ITEM NUMBER]]</f>
        <v>77665</v>
      </c>
      <c r="M46" s="98">
        <f>Table468[[#This Row],[PRICE]]*Table468[[#This Row],[QUANTITY PURCHASED LAST YEAR]]</f>
        <v>4824</v>
      </c>
    </row>
    <row r="47" spans="1:13" ht="14.45" x14ac:dyDescent="0.3">
      <c r="A47" s="1" t="s">
        <v>70</v>
      </c>
      <c r="B47">
        <v>1761</v>
      </c>
      <c r="C47" s="5"/>
      <c r="D47" s="5" t="s">
        <v>817</v>
      </c>
      <c r="E47" s="55" t="s">
        <v>430</v>
      </c>
      <c r="F47" s="5" t="s">
        <v>448</v>
      </c>
      <c r="G47" s="68">
        <v>67504</v>
      </c>
      <c r="H47" s="83">
        <v>2.4</v>
      </c>
      <c r="I47" s="5"/>
      <c r="K47" t="str">
        <f>Table468[[#This Row],[MANUFACTURER NAME]]</f>
        <v>School Smart</v>
      </c>
      <c r="L47">
        <f>Table468[[#This Row],[MANUFACTURER ITEM NUMBER]]</f>
        <v>67504</v>
      </c>
      <c r="M47" s="98">
        <f>Table468[[#This Row],[PRICE]]*Table468[[#This Row],[QUANTITY PURCHASED LAST YEAR]]</f>
        <v>4226.3999999999996</v>
      </c>
    </row>
    <row r="48" spans="1:13" ht="14.45" x14ac:dyDescent="0.3">
      <c r="A48" s="1" t="s">
        <v>69</v>
      </c>
      <c r="B48">
        <v>198</v>
      </c>
      <c r="C48" s="5"/>
      <c r="D48" s="5" t="s">
        <v>817</v>
      </c>
      <c r="E48" s="55" t="s">
        <v>432</v>
      </c>
      <c r="F48" s="5" t="s">
        <v>448</v>
      </c>
      <c r="G48" s="68">
        <v>84900</v>
      </c>
      <c r="H48" s="83">
        <v>4.5</v>
      </c>
      <c r="I48" s="5"/>
      <c r="K48" t="str">
        <f>Table468[[#This Row],[MANUFACTURER NAME]]</f>
        <v>School Smart</v>
      </c>
      <c r="L48">
        <f>Table468[[#This Row],[MANUFACTURER ITEM NUMBER]]</f>
        <v>84900</v>
      </c>
      <c r="M48" s="98">
        <f>Table468[[#This Row],[PRICE]]*Table468[[#This Row],[QUANTITY PURCHASED LAST YEAR]]</f>
        <v>891</v>
      </c>
    </row>
    <row r="49" spans="1:13" ht="14.45" x14ac:dyDescent="0.3">
      <c r="A49" s="1" t="s">
        <v>67</v>
      </c>
      <c r="B49">
        <v>872</v>
      </c>
      <c r="C49" s="5"/>
      <c r="D49" s="5" t="s">
        <v>817</v>
      </c>
      <c r="E49" s="55" t="s">
        <v>431</v>
      </c>
      <c r="F49" s="5" t="s">
        <v>448</v>
      </c>
      <c r="G49" s="68">
        <v>77665</v>
      </c>
      <c r="H49" s="83">
        <v>5.5</v>
      </c>
      <c r="I49" s="5"/>
      <c r="K49" t="str">
        <f>Table468[[#This Row],[MANUFACTURER NAME]]</f>
        <v>School Smart</v>
      </c>
      <c r="L49">
        <f>Table468[[#This Row],[MANUFACTURER ITEM NUMBER]]</f>
        <v>77665</v>
      </c>
      <c r="M49" s="98">
        <f>Table468[[#This Row],[PRICE]]*Table468[[#This Row],[QUANTITY PURCHASED LAST YEAR]]</f>
        <v>4796</v>
      </c>
    </row>
    <row r="50" spans="1:13" ht="14.45" x14ac:dyDescent="0.3">
      <c r="A50" s="1" t="s">
        <v>68</v>
      </c>
      <c r="B50">
        <v>634</v>
      </c>
      <c r="C50" s="5"/>
      <c r="D50" s="5" t="s">
        <v>817</v>
      </c>
      <c r="E50" s="55" t="s">
        <v>679</v>
      </c>
      <c r="F50" s="5" t="s">
        <v>448</v>
      </c>
      <c r="G50" s="68">
        <v>77666</v>
      </c>
      <c r="H50" s="83">
        <v>4.5</v>
      </c>
      <c r="I50" s="5"/>
      <c r="K50" t="str">
        <f>Table468[[#This Row],[MANUFACTURER NAME]]</f>
        <v>School Smart</v>
      </c>
      <c r="L50">
        <f>Table468[[#This Row],[MANUFACTURER ITEM NUMBER]]</f>
        <v>77666</v>
      </c>
      <c r="M50" s="98">
        <f>Table468[[#This Row],[PRICE]]*Table468[[#This Row],[QUANTITY PURCHASED LAST YEAR]]</f>
        <v>2853</v>
      </c>
    </row>
    <row r="51" spans="1:13" ht="14.45" x14ac:dyDescent="0.3">
      <c r="A51" s="1" t="s">
        <v>40</v>
      </c>
      <c r="B51">
        <v>1232</v>
      </c>
      <c r="C51" s="5"/>
      <c r="D51" s="5" t="s">
        <v>816</v>
      </c>
      <c r="E51" s="55" t="s">
        <v>678</v>
      </c>
      <c r="F51" s="5" t="s">
        <v>448</v>
      </c>
      <c r="G51" s="68">
        <v>67506</v>
      </c>
      <c r="H51" s="83">
        <v>4.5</v>
      </c>
      <c r="I51" s="5"/>
      <c r="K51" t="str">
        <f>Table468[[#This Row],[MANUFACTURER NAME]]</f>
        <v>School Smart</v>
      </c>
      <c r="L51">
        <f>Table468[[#This Row],[MANUFACTURER ITEM NUMBER]]</f>
        <v>67506</v>
      </c>
      <c r="M51" s="98">
        <f>Table468[[#This Row],[PRICE]]*Table468[[#This Row],[QUANTITY PURCHASED LAST YEAR]]</f>
        <v>5544</v>
      </c>
    </row>
    <row r="52" spans="1:13" ht="14.45" x14ac:dyDescent="0.3">
      <c r="A52" s="1" t="s">
        <v>19</v>
      </c>
      <c r="B52">
        <v>5989</v>
      </c>
      <c r="C52" s="5"/>
      <c r="D52" s="5" t="s">
        <v>676</v>
      </c>
      <c r="E52" s="55" t="s">
        <v>677</v>
      </c>
      <c r="F52" s="5" t="s">
        <v>448</v>
      </c>
      <c r="G52" s="68">
        <v>81942</v>
      </c>
      <c r="H52" s="83">
        <v>0.65</v>
      </c>
      <c r="I52" s="5"/>
      <c r="K52" t="str">
        <f>Table468[[#This Row],[MANUFACTURER NAME]]</f>
        <v>School Smart</v>
      </c>
      <c r="L52">
        <f>Table468[[#This Row],[MANUFACTURER ITEM NUMBER]]</f>
        <v>81942</v>
      </c>
      <c r="M52" s="98">
        <f>Table468[[#This Row],[PRICE]]*Table468[[#This Row],[QUANTITY PURCHASED LAST YEAR]]</f>
        <v>3892.85</v>
      </c>
    </row>
    <row r="53" spans="1:13" ht="43.15" x14ac:dyDescent="0.3">
      <c r="A53" s="4" t="s">
        <v>6</v>
      </c>
      <c r="B53" s="3" t="s">
        <v>47</v>
      </c>
      <c r="C53" s="2" t="s">
        <v>48</v>
      </c>
      <c r="D53" s="2" t="s">
        <v>49</v>
      </c>
      <c r="E53" s="54" t="s">
        <v>50</v>
      </c>
      <c r="F53" s="2" t="s">
        <v>51</v>
      </c>
      <c r="G53" s="2" t="s">
        <v>52</v>
      </c>
      <c r="H53" s="76" t="s">
        <v>53</v>
      </c>
    </row>
    <row r="54" spans="1:13" ht="14.45" x14ac:dyDescent="0.3">
      <c r="A54" s="1" t="s">
        <v>76</v>
      </c>
      <c r="B54">
        <v>173</v>
      </c>
      <c r="C54" s="5"/>
      <c r="D54" s="5" t="s">
        <v>676</v>
      </c>
      <c r="E54" s="55" t="s">
        <v>435</v>
      </c>
      <c r="F54" s="68" t="s">
        <v>448</v>
      </c>
      <c r="G54" s="68" t="s">
        <v>820</v>
      </c>
      <c r="H54" s="83">
        <v>2.5499999999999998</v>
      </c>
      <c r="K54" t="str">
        <f>Table569[[#This Row],[MANUFACTURER NAME]]</f>
        <v>School Smart</v>
      </c>
      <c r="L54" t="str">
        <f>Table569[[#This Row],[MANUFACTURER ITEM NUMBER]]</f>
        <v>CD8190</v>
      </c>
      <c r="M54" s="98">
        <f>Table569[[#This Row],[PRICE]]*Table569[[#This Row],[QUANTITY PURCHASED LAST YEAR]]</f>
        <v>441.15</v>
      </c>
    </row>
    <row r="55" spans="1:13" ht="14.45" x14ac:dyDescent="0.3">
      <c r="A55" s="1" t="s">
        <v>77</v>
      </c>
      <c r="B55">
        <v>13</v>
      </c>
      <c r="C55" s="5"/>
      <c r="D55" s="5" t="s">
        <v>818</v>
      </c>
      <c r="E55" s="55" t="s">
        <v>681</v>
      </c>
      <c r="F55" s="68" t="s">
        <v>835</v>
      </c>
      <c r="G55" s="68" t="s">
        <v>821</v>
      </c>
      <c r="H55" s="83">
        <v>118.98</v>
      </c>
      <c r="K55" t="str">
        <f>Table569[[#This Row],[MANUFACTURER NAME]]</f>
        <v>Texas Instruments</v>
      </c>
      <c r="L55" t="str">
        <f>Table569[[#This Row],[MANUFACTURER ITEM NUMBER]]</f>
        <v>10/TKT/2L1/A</v>
      </c>
      <c r="M55" s="98">
        <f>Table569[[#This Row],[PRICE]]*Table569[[#This Row],[QUANTITY PURCHASED LAST YEAR]]</f>
        <v>1546.74</v>
      </c>
    </row>
    <row r="56" spans="1:13" ht="14.45" x14ac:dyDescent="0.3">
      <c r="A56" s="13" t="s">
        <v>73</v>
      </c>
      <c r="B56">
        <v>44</v>
      </c>
      <c r="C56" s="5"/>
      <c r="D56" s="5" t="s">
        <v>676</v>
      </c>
      <c r="E56" s="55" t="s">
        <v>436</v>
      </c>
      <c r="F56" s="68" t="s">
        <v>835</v>
      </c>
      <c r="G56" s="68" t="s">
        <v>822</v>
      </c>
      <c r="H56" s="83">
        <v>4.66</v>
      </c>
      <c r="K56" t="str">
        <f>Table569[[#This Row],[MANUFACTURER NAME]]</f>
        <v>Texas Instruments</v>
      </c>
      <c r="L56" t="str">
        <f>Table569[[#This Row],[MANUFACTURER ITEM NUMBER]]</f>
        <v>108/BK/D</v>
      </c>
      <c r="M56" s="98">
        <f>Table569[[#This Row],[PRICE]]*Table569[[#This Row],[QUANTITY PURCHASED LAST YEAR]]</f>
        <v>205.04000000000002</v>
      </c>
    </row>
    <row r="57" spans="1:13" ht="14.45" x14ac:dyDescent="0.3">
      <c r="A57" s="1" t="s">
        <v>41</v>
      </c>
      <c r="B57">
        <v>118</v>
      </c>
      <c r="C57" s="5"/>
      <c r="D57" s="5" t="s">
        <v>818</v>
      </c>
      <c r="E57" s="55" t="s">
        <v>437</v>
      </c>
      <c r="F57" s="68" t="s">
        <v>835</v>
      </c>
      <c r="G57" s="68" t="s">
        <v>823</v>
      </c>
      <c r="H57" s="83">
        <v>45.07</v>
      </c>
      <c r="K57" t="str">
        <f>Table569[[#This Row],[MANUFACTURER NAME]]</f>
        <v>Texas Instruments</v>
      </c>
      <c r="L57" t="str">
        <f>Table569[[#This Row],[MANUFACTURER ITEM NUMBER]]</f>
        <v>108/TKT/1L1/C</v>
      </c>
      <c r="M57" s="98">
        <f>Table569[[#This Row],[PRICE]]*Table569[[#This Row],[QUANTITY PURCHASED LAST YEAR]]</f>
        <v>5318.26</v>
      </c>
    </row>
    <row r="58" spans="1:13" ht="14.45" x14ac:dyDescent="0.3">
      <c r="A58" s="1" t="s">
        <v>0</v>
      </c>
      <c r="B58">
        <v>73</v>
      </c>
      <c r="C58" s="5"/>
      <c r="D58" s="5" t="s">
        <v>676</v>
      </c>
      <c r="E58" s="55" t="s">
        <v>438</v>
      </c>
      <c r="F58" s="68" t="s">
        <v>835</v>
      </c>
      <c r="G58" s="68" t="s">
        <v>824</v>
      </c>
      <c r="H58" s="83">
        <v>14.69</v>
      </c>
      <c r="K58" t="str">
        <f>Table569[[#This Row],[MANUFACTURER NAME]]</f>
        <v>Texas Instruments</v>
      </c>
      <c r="L58" t="str">
        <f>Table569[[#This Row],[MANUFACTURER ITEM NUMBER]]</f>
        <v>15/BK/C</v>
      </c>
      <c r="M58" s="98">
        <f>Table569[[#This Row],[PRICE]]*Table569[[#This Row],[QUANTITY PURCHASED LAST YEAR]]</f>
        <v>1072.3699999999999</v>
      </c>
    </row>
    <row r="59" spans="1:13" ht="14.45" x14ac:dyDescent="0.3">
      <c r="A59" s="1" t="s">
        <v>42</v>
      </c>
      <c r="B59">
        <v>220</v>
      </c>
      <c r="C59" s="5"/>
      <c r="D59" s="5" t="s">
        <v>818</v>
      </c>
      <c r="E59" s="55" t="s">
        <v>439</v>
      </c>
      <c r="F59" s="68" t="s">
        <v>835</v>
      </c>
      <c r="G59" s="68" t="s">
        <v>825</v>
      </c>
      <c r="H59" s="83">
        <v>146.35</v>
      </c>
      <c r="K59" t="str">
        <f>Table569[[#This Row],[MANUFACTURER NAME]]</f>
        <v>Texas Instruments</v>
      </c>
      <c r="L59" t="str">
        <f>Table569[[#This Row],[MANUFACTURER ITEM NUMBER]]</f>
        <v>15/TKT/2L1/A</v>
      </c>
      <c r="M59" s="98">
        <f>Table569[[#This Row],[PRICE]]*Table569[[#This Row],[QUANTITY PURCHASED LAST YEAR]]</f>
        <v>32197</v>
      </c>
    </row>
    <row r="60" spans="1:13" ht="14.45" x14ac:dyDescent="0.3">
      <c r="A60" s="1" t="s">
        <v>75</v>
      </c>
      <c r="B60">
        <v>155</v>
      </c>
      <c r="C60" s="5"/>
      <c r="D60" s="5" t="s">
        <v>676</v>
      </c>
      <c r="E60" s="55" t="s">
        <v>682</v>
      </c>
      <c r="F60" s="68" t="s">
        <v>835</v>
      </c>
      <c r="G60" s="68" t="s">
        <v>826</v>
      </c>
      <c r="H60" s="83">
        <v>12.93</v>
      </c>
      <c r="K60" t="str">
        <f>Table569[[#This Row],[MANUFACTURER NAME]]</f>
        <v>Texas Instruments</v>
      </c>
      <c r="L60" t="str">
        <f>Table569[[#This Row],[MANUFACTURER ITEM NUMBER]]</f>
        <v>30XIIS/TBL/1L1</v>
      </c>
      <c r="M60" s="98">
        <f>Table569[[#This Row],[PRICE]]*Table569[[#This Row],[QUANTITY PURCHASED LAST YEAR]]</f>
        <v>2004.1499999999999</v>
      </c>
    </row>
    <row r="61" spans="1:13" ht="14.45" x14ac:dyDescent="0.3">
      <c r="A61" s="1" t="s">
        <v>74</v>
      </c>
      <c r="B61">
        <v>13</v>
      </c>
      <c r="C61" s="5"/>
      <c r="D61" s="5" t="s">
        <v>818</v>
      </c>
      <c r="E61" s="55" t="s">
        <v>683</v>
      </c>
      <c r="F61" s="68" t="s">
        <v>835</v>
      </c>
      <c r="G61" s="68" t="s">
        <v>827</v>
      </c>
      <c r="H61" s="83">
        <v>140</v>
      </c>
      <c r="K61" t="str">
        <f>Table569[[#This Row],[MANUFACTURER NAME]]</f>
        <v>Texas Instruments</v>
      </c>
      <c r="L61" t="str">
        <f>Table569[[#This Row],[MANUFACTURER ITEM NUMBER]]</f>
        <v>30XIIS/TKT/1L1/B</v>
      </c>
      <c r="M61" s="98">
        <f>Table569[[#This Row],[PRICE]]*Table569[[#This Row],[QUANTITY PURCHASED LAST YEAR]]</f>
        <v>1820</v>
      </c>
    </row>
    <row r="62" spans="1:13" ht="14.45" x14ac:dyDescent="0.3">
      <c r="A62" s="1" t="s">
        <v>29</v>
      </c>
      <c r="B62">
        <v>184</v>
      </c>
      <c r="C62" s="5"/>
      <c r="D62" s="5" t="s">
        <v>676</v>
      </c>
      <c r="E62" s="55" t="s">
        <v>808</v>
      </c>
      <c r="F62" s="68" t="s">
        <v>835</v>
      </c>
      <c r="G62" s="68" t="s">
        <v>828</v>
      </c>
      <c r="H62" s="83">
        <v>9.94</v>
      </c>
      <c r="K62" t="str">
        <f>Table569[[#This Row],[MANUFACTURER NAME]]</f>
        <v>Texas Instruments</v>
      </c>
      <c r="L62" t="str">
        <f>Table569[[#This Row],[MANUFACTURER ITEM NUMBER]]</f>
        <v>30XA/TBL/1L1</v>
      </c>
      <c r="M62" s="98">
        <f>Table569[[#This Row],[PRICE]]*Table569[[#This Row],[QUANTITY PURCHASED LAST YEAR]]</f>
        <v>1828.9599999999998</v>
      </c>
    </row>
    <row r="63" spans="1:13" ht="14.45" x14ac:dyDescent="0.3">
      <c r="A63" s="13" t="s">
        <v>78</v>
      </c>
      <c r="B63">
        <v>95</v>
      </c>
      <c r="C63" s="5"/>
      <c r="D63" s="5" t="s">
        <v>676</v>
      </c>
      <c r="E63" s="55" t="s">
        <v>684</v>
      </c>
      <c r="F63" s="68" t="s">
        <v>835</v>
      </c>
      <c r="G63" s="68" t="s">
        <v>829</v>
      </c>
      <c r="H63" s="83">
        <v>14.92</v>
      </c>
      <c r="K63" t="str">
        <f>Table569[[#This Row],[MANUFACTURER NAME]]</f>
        <v>Texas Instruments</v>
      </c>
      <c r="L63" t="str">
        <f>Table569[[#This Row],[MANUFACTURER ITEM NUMBER]]</f>
        <v>30XSMV/TBL/1L1</v>
      </c>
      <c r="M63" s="98">
        <f>Table569[[#This Row],[PRICE]]*Table569[[#This Row],[QUANTITY PURCHASED LAST YEAR]]</f>
        <v>1417.4</v>
      </c>
    </row>
    <row r="64" spans="1:13" ht="14.45" x14ac:dyDescent="0.3">
      <c r="A64" s="1" t="s">
        <v>45</v>
      </c>
      <c r="B64">
        <v>100</v>
      </c>
      <c r="C64" s="5"/>
      <c r="D64" s="5" t="s">
        <v>676</v>
      </c>
      <c r="E64" s="55" t="s">
        <v>685</v>
      </c>
      <c r="F64" s="68" t="s">
        <v>835</v>
      </c>
      <c r="G64" s="68" t="s">
        <v>830</v>
      </c>
      <c r="H64" s="83">
        <v>18.02</v>
      </c>
      <c r="K64" t="str">
        <f>Table569[[#This Row],[MANUFACTURER NAME]]</f>
        <v>Texas Instruments</v>
      </c>
      <c r="L64" t="str">
        <f>Table569[[#This Row],[MANUFACTURER ITEM NUMBER]]</f>
        <v>34MV/TBL/1L1</v>
      </c>
      <c r="M64" s="98">
        <f>Table569[[#This Row],[PRICE]]*Table569[[#This Row],[QUANTITY PURCHASED LAST YEAR]]</f>
        <v>1802</v>
      </c>
    </row>
    <row r="65" spans="1:13" ht="14.45" x14ac:dyDescent="0.3">
      <c r="A65" s="1" t="s">
        <v>30</v>
      </c>
      <c r="B65">
        <v>95</v>
      </c>
      <c r="C65" s="5"/>
      <c r="D65" s="5" t="s">
        <v>676</v>
      </c>
      <c r="E65" s="55" t="s">
        <v>440</v>
      </c>
      <c r="F65" s="68" t="s">
        <v>835</v>
      </c>
      <c r="G65" s="68" t="s">
        <v>831</v>
      </c>
      <c r="H65" s="83">
        <v>69.989999999999995</v>
      </c>
      <c r="K65" t="str">
        <f>Table569[[#This Row],[MANUFACTURER NAME]]</f>
        <v>Texas Instruments</v>
      </c>
      <c r="L65" t="str">
        <f>Table569[[#This Row],[MANUFACTURER ITEM NUMBER]]</f>
        <v>73/PWB/2L1</v>
      </c>
      <c r="M65" s="98">
        <f>Table569[[#This Row],[PRICE]]*Table569[[#This Row],[QUANTITY PURCHASED LAST YEAR]]</f>
        <v>6649.0499999999993</v>
      </c>
    </row>
    <row r="66" spans="1:13" ht="57.6" x14ac:dyDescent="0.3">
      <c r="A66" s="4" t="s">
        <v>370</v>
      </c>
      <c r="B66" s="3" t="s">
        <v>47</v>
      </c>
      <c r="C66" s="2" t="s">
        <v>48</v>
      </c>
      <c r="D66" s="2" t="s">
        <v>49</v>
      </c>
      <c r="E66" s="54" t="s">
        <v>50</v>
      </c>
      <c r="F66" s="2" t="s">
        <v>51</v>
      </c>
      <c r="G66" s="2" t="s">
        <v>52</v>
      </c>
      <c r="H66" s="76" t="s">
        <v>53</v>
      </c>
      <c r="I66" s="12" t="s">
        <v>62</v>
      </c>
    </row>
    <row r="67" spans="1:13" ht="14.45" x14ac:dyDescent="0.3">
      <c r="A67" s="13" t="s">
        <v>371</v>
      </c>
      <c r="B67">
        <v>486</v>
      </c>
      <c r="C67" s="5"/>
      <c r="D67" s="5" t="s">
        <v>676</v>
      </c>
      <c r="E67" s="55" t="s">
        <v>497</v>
      </c>
      <c r="F67" s="5" t="s">
        <v>832</v>
      </c>
      <c r="G67" s="68">
        <v>40309</v>
      </c>
      <c r="H67" s="83">
        <v>1.4</v>
      </c>
      <c r="I67" s="5"/>
      <c r="K67" t="str">
        <f>Table670[[#This Row],[MANUFACTURER NAME]]</f>
        <v>ADVANTUS</v>
      </c>
      <c r="L67">
        <f>Table670[[#This Row],[MANUFACTURER ITEM NUMBER]]</f>
        <v>40309</v>
      </c>
      <c r="M67" s="98">
        <f>Table670[[#This Row],[PRICE]]*Table670[[#This Row],[QUANTITY PURCHASED LAST YEAR]]</f>
        <v>680.4</v>
      </c>
    </row>
    <row r="68" spans="1:13" ht="14.45" x14ac:dyDescent="0.3">
      <c r="A68" s="1" t="s">
        <v>79</v>
      </c>
      <c r="B68">
        <v>62</v>
      </c>
      <c r="C68" s="5"/>
      <c r="D68" s="5" t="s">
        <v>676</v>
      </c>
      <c r="E68" s="55" t="s">
        <v>517</v>
      </c>
      <c r="F68" s="5" t="s">
        <v>833</v>
      </c>
      <c r="G68" s="68">
        <v>1318</v>
      </c>
      <c r="H68" s="83">
        <v>28.28</v>
      </c>
      <c r="I68" s="5"/>
      <c r="K68" t="str">
        <f>Table670[[#This Row],[MANUFACTURER NAME]]</f>
        <v>CLASSROOM KEEPERS</v>
      </c>
      <c r="L68">
        <f>Table670[[#This Row],[MANUFACTURER ITEM NUMBER]]</f>
        <v>1318</v>
      </c>
      <c r="M68" s="98">
        <f>Table670[[#This Row],[PRICE]]*Table670[[#This Row],[QUANTITY PURCHASED LAST YEAR]]</f>
        <v>1753.3600000000001</v>
      </c>
    </row>
    <row r="69" spans="1:13" ht="14.45" x14ac:dyDescent="0.3">
      <c r="A69" s="1" t="s">
        <v>367</v>
      </c>
      <c r="B69" s="1">
        <v>707</v>
      </c>
      <c r="C69" s="1"/>
      <c r="D69" s="5" t="s">
        <v>676</v>
      </c>
      <c r="E69" s="57" t="s">
        <v>498</v>
      </c>
      <c r="F69" s="1" t="s">
        <v>834</v>
      </c>
      <c r="G69" s="69">
        <v>101901</v>
      </c>
      <c r="H69" s="84">
        <v>1.4</v>
      </c>
      <c r="I69" s="5"/>
      <c r="K69" t="str">
        <f>Table670[[#This Row],[MANUFACTURER NAME]]</f>
        <v>IRIS</v>
      </c>
      <c r="L69">
        <f>Table670[[#This Row],[MANUFACTURER ITEM NUMBER]]</f>
        <v>101901</v>
      </c>
      <c r="M69" s="98">
        <f>Table670[[#This Row],[PRICE]]*Table670[[#This Row],[QUANTITY PURCHASED LAST YEAR]]</f>
        <v>989.8</v>
      </c>
    </row>
    <row r="70" spans="1:13" ht="57.6" x14ac:dyDescent="0.3">
      <c r="A70" s="4" t="s">
        <v>11</v>
      </c>
      <c r="B70" s="3" t="s">
        <v>47</v>
      </c>
      <c r="C70" s="2" t="s">
        <v>48</v>
      </c>
      <c r="D70" s="2" t="s">
        <v>49</v>
      </c>
      <c r="E70" s="54" t="s">
        <v>50</v>
      </c>
      <c r="F70" s="2" t="s">
        <v>51</v>
      </c>
      <c r="G70" s="2" t="s">
        <v>52</v>
      </c>
      <c r="H70" s="76" t="s">
        <v>53</v>
      </c>
      <c r="I70" s="12" t="s">
        <v>62</v>
      </c>
    </row>
    <row r="71" spans="1:13" ht="14.45" x14ac:dyDescent="0.3">
      <c r="A71" s="1" t="s">
        <v>80</v>
      </c>
      <c r="B71">
        <v>253</v>
      </c>
      <c r="C71" s="5"/>
      <c r="D71" s="5" t="s">
        <v>676</v>
      </c>
      <c r="E71" s="55" t="s">
        <v>503</v>
      </c>
      <c r="F71" s="5" t="s">
        <v>448</v>
      </c>
      <c r="G71" s="68" t="s">
        <v>836</v>
      </c>
      <c r="H71" s="83">
        <v>16.93</v>
      </c>
      <c r="I71" s="5" t="s">
        <v>504</v>
      </c>
      <c r="K71" t="str">
        <f>Table771[[#This Row],[MANUFACTURER NAME]]</f>
        <v>School Smart</v>
      </c>
      <c r="L71" t="str">
        <f>Table771[[#This Row],[MANUFACTURER ITEM NUMBER]]</f>
        <v>48654E</v>
      </c>
      <c r="M71" s="98">
        <f>Table771[[#This Row],[PRICE]]*Table771[[#This Row],[QUANTITY PURCHASED LAST YEAR]]</f>
        <v>4283.29</v>
      </c>
    </row>
    <row r="72" spans="1:13" ht="14.45" x14ac:dyDescent="0.3">
      <c r="A72" s="13" t="s">
        <v>83</v>
      </c>
      <c r="B72" s="15">
        <v>34</v>
      </c>
      <c r="C72" s="6"/>
      <c r="D72" s="5" t="s">
        <v>676</v>
      </c>
      <c r="E72" s="91" t="s">
        <v>789</v>
      </c>
      <c r="F72" s="92" t="s">
        <v>791</v>
      </c>
      <c r="G72" s="92" t="s">
        <v>837</v>
      </c>
      <c r="H72" s="93">
        <v>16.079999999999998</v>
      </c>
      <c r="I72" s="14" t="s">
        <v>790</v>
      </c>
      <c r="K72" t="str">
        <f>Table771[[#This Row],[MANUFACTURER NAME]]</f>
        <v>Amaco</v>
      </c>
      <c r="L72" t="str">
        <f>Table771[[#This Row],[MANUFACTURER ITEM NUMBER]]</f>
        <v>45047J</v>
      </c>
      <c r="M72" s="98">
        <f>Table771[[#This Row],[PRICE]]*Table771[[#This Row],[QUANTITY PURCHASED LAST YEAR]]</f>
        <v>546.71999999999991</v>
      </c>
    </row>
    <row r="73" spans="1:13" ht="14.45" x14ac:dyDescent="0.3">
      <c r="A73" s="10" t="s">
        <v>82</v>
      </c>
      <c r="B73" s="15">
        <v>192</v>
      </c>
      <c r="C73" s="6"/>
      <c r="D73" s="5" t="s">
        <v>676</v>
      </c>
      <c r="E73" s="91" t="s">
        <v>792</v>
      </c>
      <c r="F73" s="92" t="s">
        <v>791</v>
      </c>
      <c r="G73" s="92" t="s">
        <v>838</v>
      </c>
      <c r="H73" s="93">
        <v>8.2799999999999994</v>
      </c>
      <c r="I73" s="14"/>
      <c r="K73" t="str">
        <f>Table771[[#This Row],[MANUFACTURER NAME]]</f>
        <v>Amaco</v>
      </c>
      <c r="L73" t="str">
        <f>Table771[[#This Row],[MANUFACTURER ITEM NUMBER]]</f>
        <v>45014X</v>
      </c>
      <c r="M73" s="98">
        <f>Table771[[#This Row],[PRICE]]*Table771[[#This Row],[QUANTITY PURCHASED LAST YEAR]]</f>
        <v>1589.7599999999998</v>
      </c>
    </row>
    <row r="74" spans="1:13" ht="14.45" x14ac:dyDescent="0.3">
      <c r="A74" s="13" t="s">
        <v>81</v>
      </c>
      <c r="B74" s="15">
        <v>153</v>
      </c>
      <c r="C74" s="6"/>
      <c r="D74" s="5" t="s">
        <v>676</v>
      </c>
      <c r="E74" s="91" t="s">
        <v>793</v>
      </c>
      <c r="F74" s="92" t="s">
        <v>791</v>
      </c>
      <c r="G74" s="92" t="s">
        <v>839</v>
      </c>
      <c r="H74" s="93">
        <v>14.57</v>
      </c>
      <c r="I74" s="14"/>
      <c r="K74" t="str">
        <f>Table771[[#This Row],[MANUFACTURER NAME]]</f>
        <v>Amaco</v>
      </c>
      <c r="L74" t="str">
        <f>Table771[[#This Row],[MANUFACTURER ITEM NUMBER]]</f>
        <v>45015Y</v>
      </c>
      <c r="M74" s="98">
        <f>Table771[[#This Row],[PRICE]]*Table771[[#This Row],[QUANTITY PURCHASED LAST YEAR]]</f>
        <v>2229.21</v>
      </c>
    </row>
    <row r="75" spans="1:13" ht="14.45" x14ac:dyDescent="0.3">
      <c r="A75" s="13" t="s">
        <v>84</v>
      </c>
      <c r="B75" s="15">
        <v>368</v>
      </c>
      <c r="C75" s="6"/>
      <c r="D75" s="92" t="s">
        <v>846</v>
      </c>
      <c r="E75" s="91" t="s">
        <v>501</v>
      </c>
      <c r="F75" s="92" t="s">
        <v>448</v>
      </c>
      <c r="G75" s="92" t="s">
        <v>840</v>
      </c>
      <c r="H75" s="93">
        <v>0.98</v>
      </c>
      <c r="I75" s="14"/>
      <c r="K75" t="str">
        <f>Table771[[#This Row],[MANUFACTURER NAME]]</f>
        <v>School Smart</v>
      </c>
      <c r="L75" t="str">
        <f>Table771[[#This Row],[MANUFACTURER ITEM NUMBER]]</f>
        <v>00750</v>
      </c>
      <c r="M75" s="98">
        <f>Table771[[#This Row],[PRICE]]*Table771[[#This Row],[QUANTITY PURCHASED LAST YEAR]]</f>
        <v>360.64</v>
      </c>
    </row>
    <row r="76" spans="1:13" ht="14.45" x14ac:dyDescent="0.3">
      <c r="A76" s="13" t="s">
        <v>85</v>
      </c>
      <c r="B76" s="15">
        <v>110</v>
      </c>
      <c r="C76" s="6"/>
      <c r="D76" s="92" t="s">
        <v>676</v>
      </c>
      <c r="E76" s="91" t="s">
        <v>502</v>
      </c>
      <c r="F76" s="92" t="s">
        <v>448</v>
      </c>
      <c r="G76" s="92" t="s">
        <v>841</v>
      </c>
      <c r="H76" s="93">
        <v>3.78</v>
      </c>
      <c r="I76" s="14"/>
      <c r="K76" t="str">
        <f>Table771[[#This Row],[MANUFACTURER NAME]]</f>
        <v>School Smart</v>
      </c>
      <c r="L76" t="str">
        <f>Table771[[#This Row],[MANUFACTURER ITEM NUMBER]]</f>
        <v>00752</v>
      </c>
      <c r="M76" s="98">
        <f>Table771[[#This Row],[PRICE]]*Table771[[#This Row],[QUANTITY PURCHASED LAST YEAR]]</f>
        <v>415.79999999999995</v>
      </c>
    </row>
    <row r="77" spans="1:13" ht="14.45" x14ac:dyDescent="0.3">
      <c r="A77" s="1" t="s">
        <v>96</v>
      </c>
      <c r="B77">
        <v>101</v>
      </c>
      <c r="C77" s="6"/>
      <c r="D77" s="92" t="s">
        <v>847</v>
      </c>
      <c r="E77" s="91" t="s">
        <v>499</v>
      </c>
      <c r="F77" s="92" t="s">
        <v>461</v>
      </c>
      <c r="G77" s="92" t="s">
        <v>842</v>
      </c>
      <c r="H77" s="93">
        <v>30.17</v>
      </c>
      <c r="I77" s="14"/>
      <c r="K77" t="str">
        <f>Table771[[#This Row],[MANUFACTURER NAME]]</f>
        <v>Crayola</v>
      </c>
      <c r="L77" t="str">
        <f>Table771[[#This Row],[MANUFACTURER ITEM NUMBER]]</f>
        <v>23-6002</v>
      </c>
      <c r="M77" s="98">
        <f>Table771[[#This Row],[PRICE]]*Table771[[#This Row],[QUANTITY PURCHASED LAST YEAR]]</f>
        <v>3047.17</v>
      </c>
    </row>
    <row r="78" spans="1:13" ht="14.45" x14ac:dyDescent="0.3">
      <c r="A78" s="19" t="s">
        <v>403</v>
      </c>
      <c r="B78" s="19">
        <v>136</v>
      </c>
      <c r="C78" s="6"/>
      <c r="D78" s="92" t="s">
        <v>848</v>
      </c>
      <c r="E78" s="91" t="s">
        <v>794</v>
      </c>
      <c r="F78" s="92" t="s">
        <v>845</v>
      </c>
      <c r="G78" s="92" t="s">
        <v>843</v>
      </c>
      <c r="H78" s="93">
        <v>22</v>
      </c>
      <c r="I78" s="14"/>
      <c r="K78" t="str">
        <f>Table771[[#This Row],[MANUFACTURER NAME]]</f>
        <v>Hasbro</v>
      </c>
      <c r="L78" t="str">
        <f>Table771[[#This Row],[MANUFACTURER ITEM NUMBER]]</f>
        <v>B9017</v>
      </c>
      <c r="M78" s="98">
        <f>Table771[[#This Row],[PRICE]]*Table771[[#This Row],[QUANTITY PURCHASED LAST YEAR]]</f>
        <v>2992</v>
      </c>
    </row>
    <row r="79" spans="1:13" ht="14.45" x14ac:dyDescent="0.3">
      <c r="A79" s="22" t="s">
        <v>402</v>
      </c>
      <c r="B79" s="22">
        <v>158</v>
      </c>
      <c r="C79" s="5"/>
      <c r="D79" s="95" t="s">
        <v>849</v>
      </c>
      <c r="E79" s="91" t="s">
        <v>500</v>
      </c>
      <c r="F79" s="95" t="s">
        <v>845</v>
      </c>
      <c r="G79" s="96" t="s">
        <v>844</v>
      </c>
      <c r="H79" s="97">
        <v>11</v>
      </c>
      <c r="I79" s="5"/>
      <c r="K79" t="str">
        <f>Table771[[#This Row],[MANUFACTURER NAME]]</f>
        <v>Hasbro</v>
      </c>
      <c r="L79" t="str">
        <f>Table771[[#This Row],[MANUFACTURER ITEM NUMBER]]</f>
        <v>A7924AS00</v>
      </c>
      <c r="M79" s="98">
        <f>Table771[[#This Row],[PRICE]]*Table771[[#This Row],[QUANTITY PURCHASED LAST YEAR]]</f>
        <v>1738</v>
      </c>
    </row>
    <row r="80" spans="1:13" ht="14.45" x14ac:dyDescent="0.3">
      <c r="A80" s="16" t="s">
        <v>368</v>
      </c>
      <c r="B80" s="49">
        <v>520</v>
      </c>
      <c r="C80" s="6"/>
      <c r="D80" s="92" t="s">
        <v>676</v>
      </c>
      <c r="E80" s="91" t="s">
        <v>795</v>
      </c>
      <c r="F80" s="92" t="s">
        <v>796</v>
      </c>
      <c r="G80" s="92" t="s">
        <v>850</v>
      </c>
      <c r="H80" s="93">
        <v>1.1499999999999999</v>
      </c>
      <c r="I80" s="14"/>
      <c r="K80" t="str">
        <f>Table771[[#This Row],[MANUFACTURER NAME]]</f>
        <v>Soft-Kut</v>
      </c>
      <c r="L80" t="str">
        <f>Table771[[#This Row],[MANUFACTURER ITEM NUMBER]]</f>
        <v>SK4X6</v>
      </c>
      <c r="M80" s="98">
        <f>Table771[[#This Row],[PRICE]]*Table771[[#This Row],[QUANTITY PURCHASED LAST YEAR]]</f>
        <v>598</v>
      </c>
    </row>
    <row r="81" spans="1:13" ht="43.15" x14ac:dyDescent="0.3">
      <c r="A81" s="4" t="s">
        <v>4</v>
      </c>
      <c r="B81" s="3" t="s">
        <v>47</v>
      </c>
      <c r="C81" s="2" t="s">
        <v>48</v>
      </c>
      <c r="D81" s="2" t="s">
        <v>49</v>
      </c>
      <c r="E81" s="54" t="s">
        <v>50</v>
      </c>
      <c r="F81" s="2" t="s">
        <v>51</v>
      </c>
      <c r="G81" s="2" t="s">
        <v>52</v>
      </c>
      <c r="H81" s="76" t="s">
        <v>53</v>
      </c>
      <c r="I81" t="s">
        <v>777</v>
      </c>
    </row>
    <row r="82" spans="1:13" ht="14.45" x14ac:dyDescent="0.3">
      <c r="A82" s="13" t="s">
        <v>86</v>
      </c>
      <c r="B82">
        <v>607</v>
      </c>
      <c r="C82" s="5"/>
      <c r="D82" s="5" t="s">
        <v>813</v>
      </c>
      <c r="E82" s="55" t="s">
        <v>505</v>
      </c>
      <c r="F82" s="5" t="s">
        <v>448</v>
      </c>
      <c r="G82" s="68">
        <v>32397</v>
      </c>
      <c r="H82" s="83">
        <v>0.3</v>
      </c>
      <c r="I82" s="5"/>
      <c r="K82" t="str">
        <f>Table872[[#This Row],[MANUFACTURER NAME]]</f>
        <v>School Smart</v>
      </c>
      <c r="L82">
        <f>Table872[[#This Row],[MANUFACTURER ITEM NUMBER]]</f>
        <v>32397</v>
      </c>
      <c r="M82" s="98">
        <f>Table872[[#This Row],[PRICE]]*Table872[[#This Row],[QUANTITY PURCHASED LAST YEAR]]</f>
        <v>182.1</v>
      </c>
    </row>
    <row r="83" spans="1:13" ht="14.45" x14ac:dyDescent="0.3">
      <c r="A83" s="1" t="s">
        <v>43</v>
      </c>
      <c r="B83">
        <v>1822</v>
      </c>
      <c r="C83" s="5"/>
      <c r="D83" s="5" t="s">
        <v>813</v>
      </c>
      <c r="E83" s="55" t="s">
        <v>506</v>
      </c>
      <c r="F83" s="5" t="s">
        <v>448</v>
      </c>
      <c r="G83" s="68">
        <v>32400</v>
      </c>
      <c r="H83" s="83">
        <v>0.55000000000000004</v>
      </c>
      <c r="I83" s="5"/>
      <c r="K83" t="str">
        <f>Table872[[#This Row],[MANUFACTURER NAME]]</f>
        <v>School Smart</v>
      </c>
      <c r="L83">
        <f>Table872[[#This Row],[MANUFACTURER ITEM NUMBER]]</f>
        <v>32400</v>
      </c>
      <c r="M83" s="98">
        <f>Table872[[#This Row],[PRICE]]*Table872[[#This Row],[QUANTITY PURCHASED LAST YEAR]]</f>
        <v>1002.1000000000001</v>
      </c>
    </row>
    <row r="84" spans="1:13" ht="14.45" x14ac:dyDescent="0.3">
      <c r="A84" s="13" t="s">
        <v>88</v>
      </c>
      <c r="B84">
        <v>244</v>
      </c>
      <c r="C84" s="5"/>
      <c r="D84" s="5" t="s">
        <v>851</v>
      </c>
      <c r="E84" s="55" t="s">
        <v>507</v>
      </c>
      <c r="F84" s="5" t="s">
        <v>448</v>
      </c>
      <c r="G84" s="68">
        <v>75210</v>
      </c>
      <c r="H84" s="83">
        <v>0.87</v>
      </c>
      <c r="I84" s="5"/>
      <c r="K84" t="str">
        <f>Table872[[#This Row],[MANUFACTURER NAME]]</f>
        <v>School Smart</v>
      </c>
      <c r="L84">
        <f>Table872[[#This Row],[MANUFACTURER ITEM NUMBER]]</f>
        <v>75210</v>
      </c>
      <c r="M84" s="98">
        <f>Table872[[#This Row],[PRICE]]*Table872[[#This Row],[QUANTITY PURCHASED LAST YEAR]]</f>
        <v>212.28</v>
      </c>
    </row>
    <row r="85" spans="1:13" ht="14.45" x14ac:dyDescent="0.3">
      <c r="A85" s="1" t="s">
        <v>44</v>
      </c>
      <c r="B85">
        <v>531</v>
      </c>
      <c r="C85" s="5"/>
      <c r="D85" s="5" t="s">
        <v>813</v>
      </c>
      <c r="E85" s="55" t="s">
        <v>508</v>
      </c>
      <c r="F85" s="5" t="s">
        <v>448</v>
      </c>
      <c r="G85" s="68">
        <v>32403</v>
      </c>
      <c r="H85" s="83">
        <v>1.2</v>
      </c>
      <c r="I85" s="5"/>
      <c r="K85" t="str">
        <f>Table872[[#This Row],[MANUFACTURER NAME]]</f>
        <v>School Smart</v>
      </c>
      <c r="L85">
        <f>Table872[[#This Row],[MANUFACTURER ITEM NUMBER]]</f>
        <v>32403</v>
      </c>
      <c r="M85" s="98">
        <f>Table872[[#This Row],[PRICE]]*Table872[[#This Row],[QUANTITY PURCHASED LAST YEAR]]</f>
        <v>637.19999999999993</v>
      </c>
    </row>
    <row r="86" spans="1:13" ht="14.45" x14ac:dyDescent="0.3">
      <c r="A86" s="13" t="s">
        <v>87</v>
      </c>
      <c r="B86">
        <v>155</v>
      </c>
      <c r="C86" s="5"/>
      <c r="D86" s="5" t="s">
        <v>813</v>
      </c>
      <c r="E86" s="55" t="s">
        <v>509</v>
      </c>
      <c r="F86" s="5" t="s">
        <v>448</v>
      </c>
      <c r="G86" s="68">
        <v>38221</v>
      </c>
      <c r="H86" s="83">
        <v>0.17</v>
      </c>
      <c r="I86" s="5"/>
      <c r="K86" t="str">
        <f>Table872[[#This Row],[MANUFACTURER NAME]]</f>
        <v>School Smart</v>
      </c>
      <c r="L86">
        <f>Table872[[#This Row],[MANUFACTURER ITEM NUMBER]]</f>
        <v>38221</v>
      </c>
      <c r="M86" s="98">
        <f>Table872[[#This Row],[PRICE]]*Table872[[#This Row],[QUANTITY PURCHASED LAST YEAR]]</f>
        <v>26.35</v>
      </c>
    </row>
    <row r="87" spans="1:13" ht="14.45" x14ac:dyDescent="0.3">
      <c r="A87" s="13" t="s">
        <v>89</v>
      </c>
      <c r="B87">
        <v>478</v>
      </c>
      <c r="C87" s="5"/>
      <c r="D87" s="5" t="s">
        <v>676</v>
      </c>
      <c r="E87" s="55" t="s">
        <v>510</v>
      </c>
      <c r="F87" s="5" t="s">
        <v>856</v>
      </c>
      <c r="G87" s="68" t="s">
        <v>859</v>
      </c>
      <c r="H87" s="83">
        <v>0.67</v>
      </c>
      <c r="I87" s="5"/>
      <c r="K87" t="str">
        <f>Table872[[#This Row],[MANUFACTURER NAME]]</f>
        <v>Adams</v>
      </c>
      <c r="L87" t="str">
        <f>Table872[[#This Row],[MANUFACTURER ITEM NUMBER]]</f>
        <v>3303-34-3551</v>
      </c>
      <c r="M87" s="98">
        <f>Table872[[#This Row],[PRICE]]*Table872[[#This Row],[QUANTITY PURCHASED LAST YEAR]]</f>
        <v>320.26</v>
      </c>
    </row>
    <row r="88" spans="1:13" ht="14.45" x14ac:dyDescent="0.3">
      <c r="A88" s="1" t="s">
        <v>90</v>
      </c>
      <c r="B88">
        <v>545</v>
      </c>
      <c r="C88" s="5"/>
      <c r="D88" s="5" t="s">
        <v>816</v>
      </c>
      <c r="E88" s="55" t="s">
        <v>511</v>
      </c>
      <c r="F88" s="5" t="s">
        <v>448</v>
      </c>
      <c r="G88" s="68" t="s">
        <v>860</v>
      </c>
      <c r="H88" s="83">
        <v>0.2</v>
      </c>
      <c r="I88" s="5"/>
      <c r="K88" t="str">
        <f>Table872[[#This Row],[MANUFACTURER NAME]]</f>
        <v>School Smart</v>
      </c>
      <c r="L88" t="str">
        <f>Table872[[#This Row],[MANUFACTURER ITEM NUMBER]]</f>
        <v>04912BX</v>
      </c>
      <c r="M88" s="98">
        <f>Table872[[#This Row],[PRICE]]*Table872[[#This Row],[QUANTITY PURCHASED LAST YEAR]]</f>
        <v>109</v>
      </c>
    </row>
    <row r="89" spans="1:13" ht="14.45" x14ac:dyDescent="0.3">
      <c r="A89" s="1" t="s">
        <v>91</v>
      </c>
      <c r="B89">
        <v>1170</v>
      </c>
      <c r="C89" s="5"/>
      <c r="D89" s="5" t="s">
        <v>816</v>
      </c>
      <c r="E89" s="55" t="s">
        <v>512</v>
      </c>
      <c r="F89" s="5" t="s">
        <v>448</v>
      </c>
      <c r="G89" s="68" t="s">
        <v>861</v>
      </c>
      <c r="H89" s="83">
        <v>0.45</v>
      </c>
      <c r="I89" s="5"/>
      <c r="K89" t="str">
        <f>Table872[[#This Row],[MANUFACTURER NAME]]</f>
        <v>School Smart</v>
      </c>
      <c r="L89" t="str">
        <f>Table872[[#This Row],[MANUFACTURER ITEM NUMBER]]</f>
        <v>04915BX</v>
      </c>
      <c r="M89" s="98">
        <f>Table872[[#This Row],[PRICE]]*Table872[[#This Row],[QUANTITY PURCHASED LAST YEAR]]</f>
        <v>526.5</v>
      </c>
    </row>
    <row r="90" spans="1:13" ht="14.45" x14ac:dyDescent="0.3">
      <c r="A90" s="1" t="s">
        <v>92</v>
      </c>
      <c r="B90">
        <v>1075</v>
      </c>
      <c r="C90" s="5"/>
      <c r="D90" s="5" t="s">
        <v>852</v>
      </c>
      <c r="E90" s="55" t="s">
        <v>513</v>
      </c>
      <c r="F90" s="5" t="s">
        <v>448</v>
      </c>
      <c r="G90" s="68">
        <v>4911</v>
      </c>
      <c r="H90" s="83">
        <v>1.94</v>
      </c>
      <c r="I90" s="5"/>
      <c r="K90" t="str">
        <f>Table872[[#This Row],[MANUFACTURER NAME]]</f>
        <v>School Smart</v>
      </c>
      <c r="L90">
        <f>Table872[[#This Row],[MANUFACTURER ITEM NUMBER]]</f>
        <v>4911</v>
      </c>
      <c r="M90" s="98">
        <f>Table872[[#This Row],[PRICE]]*Table872[[#This Row],[QUANTITY PURCHASED LAST YEAR]]</f>
        <v>2085.5</v>
      </c>
    </row>
    <row r="91" spans="1:13" ht="14.45" x14ac:dyDescent="0.3">
      <c r="A91" s="1" t="s">
        <v>93</v>
      </c>
      <c r="B91">
        <v>2043</v>
      </c>
      <c r="C91" s="5"/>
      <c r="D91" s="5" t="s">
        <v>852</v>
      </c>
      <c r="E91" s="55" t="s">
        <v>514</v>
      </c>
      <c r="F91" s="5" t="s">
        <v>448</v>
      </c>
      <c r="G91" s="68">
        <v>4914</v>
      </c>
      <c r="H91" s="83">
        <v>4.8099999999999996</v>
      </c>
      <c r="I91" s="5"/>
      <c r="K91" t="str">
        <f>Table872[[#This Row],[MANUFACTURER NAME]]</f>
        <v>School Smart</v>
      </c>
      <c r="L91">
        <f>Table872[[#This Row],[MANUFACTURER ITEM NUMBER]]</f>
        <v>4914</v>
      </c>
      <c r="M91" s="98">
        <f>Table872[[#This Row],[PRICE]]*Table872[[#This Row],[QUANTITY PURCHASED LAST YEAR]]</f>
        <v>9826.83</v>
      </c>
    </row>
    <row r="92" spans="1:13" ht="14.45" x14ac:dyDescent="0.3">
      <c r="A92" s="13" t="s">
        <v>94</v>
      </c>
      <c r="B92">
        <v>158</v>
      </c>
      <c r="C92" s="5"/>
      <c r="D92" s="5" t="s">
        <v>853</v>
      </c>
      <c r="E92" s="55" t="s">
        <v>516</v>
      </c>
      <c r="F92" s="5" t="s">
        <v>448</v>
      </c>
      <c r="G92" s="68">
        <v>1808007</v>
      </c>
      <c r="H92" s="83">
        <v>1.72</v>
      </c>
      <c r="I92" s="5" t="s">
        <v>1137</v>
      </c>
      <c r="K92" t="str">
        <f>Table872[[#This Row],[MANUFACTURER NAME]]</f>
        <v>School Smart</v>
      </c>
      <c r="L92">
        <f>Table872[[#This Row],[MANUFACTURER ITEM NUMBER]]</f>
        <v>1808007</v>
      </c>
      <c r="M92" s="98">
        <f>Table872[[#This Row],[PRICE]]*Table872[[#This Row],[QUANTITY PURCHASED LAST YEAR]]</f>
        <v>271.76</v>
      </c>
    </row>
    <row r="93" spans="1:13" ht="14.45" x14ac:dyDescent="0.3">
      <c r="A93" s="13" t="s">
        <v>95</v>
      </c>
      <c r="B93">
        <v>243</v>
      </c>
      <c r="C93" s="5"/>
      <c r="D93" s="5" t="s">
        <v>854</v>
      </c>
      <c r="E93" s="55" t="s">
        <v>515</v>
      </c>
      <c r="F93" s="5" t="s">
        <v>448</v>
      </c>
      <c r="G93" s="68">
        <v>100250</v>
      </c>
      <c r="H93" s="83">
        <v>0.18</v>
      </c>
      <c r="I93" s="5" t="s">
        <v>1138</v>
      </c>
      <c r="K93" t="str">
        <f>Table872[[#This Row],[MANUFACTURER NAME]]</f>
        <v>School Smart</v>
      </c>
      <c r="L93">
        <f>Table872[[#This Row],[MANUFACTURER ITEM NUMBER]]</f>
        <v>100250</v>
      </c>
      <c r="M93" s="98">
        <f>Table872[[#This Row],[PRICE]]*Table872[[#This Row],[QUANTITY PURCHASED LAST YEAR]]</f>
        <v>43.739999999999995</v>
      </c>
    </row>
    <row r="94" spans="1:13" ht="14.45" x14ac:dyDescent="0.3">
      <c r="A94" s="13" t="s">
        <v>99</v>
      </c>
      <c r="B94">
        <v>13</v>
      </c>
      <c r="C94" s="5"/>
      <c r="D94" s="5" t="s">
        <v>852</v>
      </c>
      <c r="E94" s="55" t="s">
        <v>518</v>
      </c>
      <c r="F94" s="5" t="s">
        <v>857</v>
      </c>
      <c r="G94" s="68" t="s">
        <v>862</v>
      </c>
      <c r="H94" s="83">
        <v>1.44</v>
      </c>
      <c r="I94" s="5" t="s">
        <v>519</v>
      </c>
      <c r="K94" t="str">
        <f>Table872[[#This Row],[MANUFACTURER NAME]]</f>
        <v>Stanley</v>
      </c>
      <c r="L94" t="str">
        <f>Table872[[#This Row],[MANUFACTURER ITEM NUMBER]]</f>
        <v>TRA704T</v>
      </c>
      <c r="M94" s="98">
        <f>Table872[[#This Row],[PRICE]]*Table872[[#This Row],[QUANTITY PURCHASED LAST YEAR]]</f>
        <v>18.72</v>
      </c>
    </row>
    <row r="95" spans="1:13" ht="14.45" x14ac:dyDescent="0.3">
      <c r="A95" s="1" t="s">
        <v>97</v>
      </c>
      <c r="B95">
        <v>78</v>
      </c>
      <c r="C95" s="5"/>
      <c r="D95" s="5" t="s">
        <v>855</v>
      </c>
      <c r="E95" s="55" t="s">
        <v>686</v>
      </c>
      <c r="F95" s="5" t="s">
        <v>858</v>
      </c>
      <c r="G95" s="68" t="s">
        <v>863</v>
      </c>
      <c r="H95" s="83">
        <v>2.21</v>
      </c>
      <c r="I95" s="5"/>
      <c r="K95" t="str">
        <f>Table872[[#This Row],[MANUFACTURER NAME]]</f>
        <v>Swingline</v>
      </c>
      <c r="L95" t="str">
        <f>Table872[[#This Row],[MANUFACTURER ITEM NUMBER]]</f>
        <v>S7035450P</v>
      </c>
      <c r="M95" s="98">
        <f>Table872[[#This Row],[PRICE]]*Table872[[#This Row],[QUANTITY PURCHASED LAST YEAR]]</f>
        <v>172.38</v>
      </c>
    </row>
    <row r="96" spans="1:13" ht="14.45" x14ac:dyDescent="0.3">
      <c r="A96" s="1" t="s">
        <v>98</v>
      </c>
      <c r="B96">
        <v>2880</v>
      </c>
      <c r="C96" s="5"/>
      <c r="D96" s="5" t="s">
        <v>855</v>
      </c>
      <c r="E96" s="55" t="s">
        <v>520</v>
      </c>
      <c r="F96" s="5" t="s">
        <v>448</v>
      </c>
      <c r="G96" s="68" t="s">
        <v>864</v>
      </c>
      <c r="H96" s="83">
        <v>0.55000000000000004</v>
      </c>
      <c r="I96" s="5"/>
      <c r="K96" t="str">
        <f>Table872[[#This Row],[MANUFACTURER NAME]]</f>
        <v>School Smart</v>
      </c>
      <c r="L96" t="str">
        <f>Table872[[#This Row],[MANUFACTURER ITEM NUMBER]]</f>
        <v>SBS191-4</v>
      </c>
      <c r="M96" s="98">
        <f>Table872[[#This Row],[PRICE]]*Table872[[#This Row],[QUANTITY PURCHASED LAST YEAR]]</f>
        <v>1584.0000000000002</v>
      </c>
    </row>
    <row r="97" spans="1:13" ht="57.6" x14ac:dyDescent="0.3">
      <c r="A97" s="4" t="s">
        <v>301</v>
      </c>
      <c r="B97" s="3" t="s">
        <v>47</v>
      </c>
      <c r="C97" s="2" t="s">
        <v>48</v>
      </c>
      <c r="D97" s="2" t="s">
        <v>49</v>
      </c>
      <c r="E97" s="54" t="s">
        <v>50</v>
      </c>
      <c r="F97" s="2" t="s">
        <v>51</v>
      </c>
      <c r="G97" s="2" t="s">
        <v>52</v>
      </c>
      <c r="H97" s="76" t="s">
        <v>53</v>
      </c>
      <c r="I97" s="12" t="s">
        <v>62</v>
      </c>
    </row>
    <row r="98" spans="1:13" ht="14.45" x14ac:dyDescent="0.3">
      <c r="A98" s="10" t="s">
        <v>303</v>
      </c>
      <c r="B98">
        <v>133</v>
      </c>
      <c r="C98" s="5"/>
      <c r="D98" s="5" t="s">
        <v>865</v>
      </c>
      <c r="E98" s="55" t="s">
        <v>444</v>
      </c>
      <c r="F98" s="5" t="s">
        <v>463</v>
      </c>
      <c r="G98" s="68">
        <v>20274</v>
      </c>
      <c r="H98" s="83">
        <v>9.7799999999999994</v>
      </c>
      <c r="I98" s="5" t="s">
        <v>1006</v>
      </c>
      <c r="K98" t="str">
        <f>Table973[[#This Row],[MANUFACTURER NAME]]</f>
        <v>Astrobright</v>
      </c>
      <c r="L98">
        <f>Table973[[#This Row],[MANUFACTURER ITEM NUMBER]]</f>
        <v>20274</v>
      </c>
      <c r="M98" s="98">
        <f>Table973[[#This Row],[PRICE]]*Table973[[#This Row],[QUANTITY PURCHASED LAST YEAR]]</f>
        <v>1300.74</v>
      </c>
    </row>
    <row r="99" spans="1:13" ht="14.45" x14ac:dyDescent="0.3">
      <c r="A99" s="10" t="s">
        <v>304</v>
      </c>
      <c r="B99">
        <v>149</v>
      </c>
      <c r="C99" s="5"/>
      <c r="D99" s="5" t="s">
        <v>865</v>
      </c>
      <c r="E99" s="55" t="s">
        <v>444</v>
      </c>
      <c r="F99" s="5" t="s">
        <v>463</v>
      </c>
      <c r="G99" s="68" t="s">
        <v>873</v>
      </c>
      <c r="H99" s="83">
        <v>8.27</v>
      </c>
      <c r="I99" s="5" t="s">
        <v>1006</v>
      </c>
      <c r="K99" t="str">
        <f>Table973[[#This Row],[MANUFACTURER NAME]]</f>
        <v>Astrobright</v>
      </c>
      <c r="L99" t="str">
        <f>Table973[[#This Row],[MANUFACTURER ITEM NUMBER]]</f>
        <v>21018 series</v>
      </c>
      <c r="M99" s="98">
        <f>Table973[[#This Row],[PRICE]]*Table973[[#This Row],[QUANTITY PURCHASED LAST YEAR]]</f>
        <v>1232.23</v>
      </c>
    </row>
    <row r="100" spans="1:13" ht="14.45" x14ac:dyDescent="0.3">
      <c r="A100" s="1" t="s">
        <v>101</v>
      </c>
      <c r="B100">
        <v>166</v>
      </c>
      <c r="C100" s="5"/>
      <c r="D100" s="5" t="s">
        <v>866</v>
      </c>
      <c r="E100" s="55" t="s">
        <v>444</v>
      </c>
      <c r="F100" s="5" t="s">
        <v>447</v>
      </c>
      <c r="G100" s="68" t="s">
        <v>874</v>
      </c>
      <c r="H100" s="83">
        <v>3.58</v>
      </c>
      <c r="I100" s="5" t="s">
        <v>1006</v>
      </c>
      <c r="K100" t="str">
        <f>Table973[[#This Row],[MANUFACTURER NAME]]</f>
        <v>SAX</v>
      </c>
      <c r="L100" t="str">
        <f>Table973[[#This Row],[MANUFACTURER ITEM NUMBER]]</f>
        <v>12820 series</v>
      </c>
      <c r="M100" s="98">
        <f>Table973[[#This Row],[PRICE]]*Table973[[#This Row],[QUANTITY PURCHASED LAST YEAR]]</f>
        <v>594.28</v>
      </c>
    </row>
    <row r="101" spans="1:13" ht="14.45" x14ac:dyDescent="0.3">
      <c r="A101" s="1" t="s">
        <v>310</v>
      </c>
      <c r="B101">
        <v>485</v>
      </c>
      <c r="C101" s="5"/>
      <c r="D101" s="5" t="s">
        <v>866</v>
      </c>
      <c r="E101" s="55" t="s">
        <v>441</v>
      </c>
      <c r="F101" s="5" t="s">
        <v>868</v>
      </c>
      <c r="G101" s="68">
        <v>6507</v>
      </c>
      <c r="H101" s="83">
        <v>1.29</v>
      </c>
      <c r="I101" s="5" t="s">
        <v>1006</v>
      </c>
      <c r="K101" t="str">
        <f>Table973[[#This Row],[MANUFACTURER NAME]]</f>
        <v>Sunworks</v>
      </c>
      <c r="L101">
        <f>Table973[[#This Row],[MANUFACTURER ITEM NUMBER]]</f>
        <v>6507</v>
      </c>
      <c r="M101" s="98">
        <f>Table973[[#This Row],[PRICE]]*Table973[[#This Row],[QUANTITY PURCHASED LAST YEAR]]</f>
        <v>625.65</v>
      </c>
    </row>
    <row r="102" spans="1:13" ht="14.45" x14ac:dyDescent="0.3">
      <c r="A102" s="1" t="s">
        <v>311</v>
      </c>
      <c r="B102">
        <v>621</v>
      </c>
      <c r="C102" s="5"/>
      <c r="D102" s="5" t="s">
        <v>807</v>
      </c>
      <c r="E102" s="55" t="s">
        <v>444</v>
      </c>
      <c r="F102" s="5" t="s">
        <v>868</v>
      </c>
      <c r="G102" s="68" t="s">
        <v>875</v>
      </c>
      <c r="H102" s="83">
        <v>2.39</v>
      </c>
      <c r="I102" s="5" t="s">
        <v>1006</v>
      </c>
      <c r="K102" t="str">
        <f>Table973[[#This Row],[MANUFACTURER NAME]]</f>
        <v>Sunworks</v>
      </c>
      <c r="L102" t="str">
        <f>Table973[[#This Row],[MANUFACTURER ITEM NUMBER]]</f>
        <v>6108 series</v>
      </c>
      <c r="M102" s="98">
        <f>Table973[[#This Row],[PRICE]]*Table973[[#This Row],[QUANTITY PURCHASED LAST YEAR]]</f>
        <v>1484.19</v>
      </c>
    </row>
    <row r="103" spans="1:13" ht="14.45" x14ac:dyDescent="0.3">
      <c r="A103" s="1" t="s">
        <v>308</v>
      </c>
      <c r="B103">
        <v>7792</v>
      </c>
      <c r="C103" s="5"/>
      <c r="D103" s="5" t="s">
        <v>866</v>
      </c>
      <c r="E103" s="55" t="s">
        <v>444</v>
      </c>
      <c r="F103" s="5" t="s">
        <v>868</v>
      </c>
      <c r="G103" s="68" t="s">
        <v>876</v>
      </c>
      <c r="H103" s="83">
        <v>1.29</v>
      </c>
      <c r="I103" s="5" t="s">
        <v>1006</v>
      </c>
      <c r="K103" t="str">
        <f>Table973[[#This Row],[MANUFACTURER NAME]]</f>
        <v>Sunworks</v>
      </c>
      <c r="L103" t="str">
        <f>Table973[[#This Row],[MANUFACTURER ITEM NUMBER]]</f>
        <v>6107 series</v>
      </c>
      <c r="M103" s="98">
        <f>Table973[[#This Row],[PRICE]]*Table973[[#This Row],[QUANTITY PURCHASED LAST YEAR]]</f>
        <v>10051.68</v>
      </c>
    </row>
    <row r="104" spans="1:13" ht="14.45" x14ac:dyDescent="0.3">
      <c r="A104" s="1" t="s">
        <v>313</v>
      </c>
      <c r="B104">
        <v>1308</v>
      </c>
      <c r="C104" s="5"/>
      <c r="D104" s="5" t="s">
        <v>866</v>
      </c>
      <c r="E104" s="55" t="s">
        <v>442</v>
      </c>
      <c r="F104" s="5" t="s">
        <v>868</v>
      </c>
      <c r="G104" s="68">
        <v>6503</v>
      </c>
      <c r="H104" s="83">
        <v>0.65</v>
      </c>
      <c r="I104" s="5" t="s">
        <v>1006</v>
      </c>
      <c r="K104" t="str">
        <f>Table973[[#This Row],[MANUFACTURER NAME]]</f>
        <v>Sunworks</v>
      </c>
      <c r="L104">
        <f>Table973[[#This Row],[MANUFACTURER ITEM NUMBER]]</f>
        <v>6503</v>
      </c>
      <c r="M104" s="98">
        <f>Table973[[#This Row],[PRICE]]*Table973[[#This Row],[QUANTITY PURCHASED LAST YEAR]]</f>
        <v>850.2</v>
      </c>
    </row>
    <row r="105" spans="1:13" ht="14.45" x14ac:dyDescent="0.3">
      <c r="A105" s="1" t="s">
        <v>312</v>
      </c>
      <c r="B105">
        <v>3891</v>
      </c>
      <c r="C105" s="5"/>
      <c r="D105" s="5" t="s">
        <v>807</v>
      </c>
      <c r="E105" s="55" t="s">
        <v>444</v>
      </c>
      <c r="F105" s="5" t="s">
        <v>868</v>
      </c>
      <c r="G105" s="68" t="s">
        <v>877</v>
      </c>
      <c r="H105" s="83">
        <v>1.29</v>
      </c>
      <c r="I105" s="5" t="s">
        <v>1006</v>
      </c>
      <c r="K105" t="str">
        <f>Table973[[#This Row],[MANUFACTURER NAME]]</f>
        <v>Sunworks</v>
      </c>
      <c r="L105" t="str">
        <f>Table973[[#This Row],[MANUFACTURER ITEM NUMBER]]</f>
        <v>9904 series</v>
      </c>
      <c r="M105" s="98">
        <f>Table973[[#This Row],[PRICE]]*Table973[[#This Row],[QUANTITY PURCHASED LAST YEAR]]</f>
        <v>5019.3900000000003</v>
      </c>
    </row>
    <row r="106" spans="1:13" ht="14.45" x14ac:dyDescent="0.3">
      <c r="A106" s="1" t="s">
        <v>309</v>
      </c>
      <c r="B106">
        <v>14993</v>
      </c>
      <c r="C106" s="5"/>
      <c r="D106" s="5" t="s">
        <v>866</v>
      </c>
      <c r="E106" s="55" t="s">
        <v>444</v>
      </c>
      <c r="F106" s="5" t="s">
        <v>868</v>
      </c>
      <c r="G106" s="68" t="s">
        <v>878</v>
      </c>
      <c r="H106" s="83">
        <v>0.65</v>
      </c>
      <c r="I106" s="5" t="s">
        <v>1006</v>
      </c>
      <c r="K106" t="str">
        <f>Table973[[#This Row],[MANUFACTURER NAME]]</f>
        <v>Sunworks</v>
      </c>
      <c r="L106" t="str">
        <f>Table973[[#This Row],[MANUFACTURER ITEM NUMBER]]</f>
        <v>6103 series</v>
      </c>
      <c r="M106" s="98">
        <f>Table973[[#This Row],[PRICE]]*Table973[[#This Row],[QUANTITY PURCHASED LAST YEAR]]</f>
        <v>9745.4500000000007</v>
      </c>
    </row>
    <row r="107" spans="1:13" ht="14.45" x14ac:dyDescent="0.3">
      <c r="A107" s="10" t="s">
        <v>302</v>
      </c>
      <c r="B107">
        <v>244</v>
      </c>
      <c r="C107" s="5"/>
      <c r="D107" s="5" t="s">
        <v>866</v>
      </c>
      <c r="E107" s="55" t="s">
        <v>443</v>
      </c>
      <c r="F107" s="5" t="s">
        <v>867</v>
      </c>
      <c r="G107" s="68">
        <v>9509</v>
      </c>
      <c r="H107" s="83">
        <v>0.98</v>
      </c>
      <c r="I107" s="5" t="s">
        <v>1006</v>
      </c>
      <c r="K107" t="str">
        <f>Table973[[#This Row],[MANUFACTURER NAME]]</f>
        <v>Pacon</v>
      </c>
      <c r="L107">
        <f>Table973[[#This Row],[MANUFACTURER ITEM NUMBER]]</f>
        <v>9509</v>
      </c>
      <c r="M107" s="98">
        <f>Table973[[#This Row],[PRICE]]*Table973[[#This Row],[QUANTITY PURCHASED LAST YEAR]]</f>
        <v>239.12</v>
      </c>
    </row>
    <row r="108" spans="1:13" ht="14.45" x14ac:dyDescent="0.3">
      <c r="A108" s="1" t="s">
        <v>102</v>
      </c>
      <c r="B108">
        <v>277</v>
      </c>
      <c r="C108" s="5"/>
      <c r="D108" s="5" t="s">
        <v>865</v>
      </c>
      <c r="E108" s="55" t="s">
        <v>445</v>
      </c>
      <c r="F108" s="5" t="s">
        <v>447</v>
      </c>
      <c r="G108" s="68" t="s">
        <v>879</v>
      </c>
      <c r="H108" s="83">
        <v>5.41</v>
      </c>
      <c r="I108" s="5" t="s">
        <v>1006</v>
      </c>
      <c r="K108" t="str">
        <f>Table973[[#This Row],[MANUFACTURER NAME]]</f>
        <v>SAX</v>
      </c>
      <c r="L108" t="str">
        <f>Table973[[#This Row],[MANUFACTURER ITEM NUMBER]]</f>
        <v>X4851SS</v>
      </c>
      <c r="M108" s="98">
        <f>Table973[[#This Row],[PRICE]]*Table973[[#This Row],[QUANTITY PURCHASED LAST YEAR]]</f>
        <v>1498.57</v>
      </c>
    </row>
    <row r="109" spans="1:13" ht="14.45" x14ac:dyDescent="0.3">
      <c r="A109" s="1" t="s">
        <v>103</v>
      </c>
      <c r="B109">
        <v>145</v>
      </c>
      <c r="C109" s="5"/>
      <c r="D109" s="5" t="s">
        <v>865</v>
      </c>
      <c r="E109" s="55" t="s">
        <v>446</v>
      </c>
      <c r="F109" s="5" t="s">
        <v>447</v>
      </c>
      <c r="G109" s="68" t="s">
        <v>880</v>
      </c>
      <c r="H109" s="83">
        <v>7.98</v>
      </c>
      <c r="I109" s="5" t="s">
        <v>1006</v>
      </c>
      <c r="K109" t="str">
        <f>Table973[[#This Row],[MANUFACTURER NAME]]</f>
        <v>SAX</v>
      </c>
      <c r="L109" t="str">
        <f>Table973[[#This Row],[MANUFACTURER ITEM NUMBER]]</f>
        <v>X4881SS</v>
      </c>
      <c r="M109" s="98">
        <f>Table973[[#This Row],[PRICE]]*Table973[[#This Row],[QUANTITY PURCHASED LAST YEAR]]</f>
        <v>1157.1000000000001</v>
      </c>
    </row>
    <row r="110" spans="1:13" ht="14.45" x14ac:dyDescent="0.3">
      <c r="A110" s="1" t="s">
        <v>100</v>
      </c>
      <c r="B110">
        <v>514</v>
      </c>
      <c r="C110" s="5"/>
      <c r="D110" s="5" t="s">
        <v>676</v>
      </c>
      <c r="E110" s="55" t="s">
        <v>444</v>
      </c>
      <c r="F110" s="5" t="s">
        <v>869</v>
      </c>
      <c r="G110" s="68" t="s">
        <v>870</v>
      </c>
      <c r="H110" s="83">
        <v>51.11</v>
      </c>
      <c r="I110" s="5" t="s">
        <v>881</v>
      </c>
      <c r="K110" t="str">
        <f>Table973[[#This Row],[MANUFACTURER NAME]]</f>
        <v>Rainbow Kraft</v>
      </c>
      <c r="L110" t="str">
        <f>Table973[[#This Row],[MANUFACTURER ITEM NUMBER]]</f>
        <v>0063XXX series</v>
      </c>
      <c r="M110" s="98">
        <f>Table973[[#This Row],[PRICE]]*Table973[[#This Row],[QUANTITY PURCHASED LAST YEAR]]</f>
        <v>26270.54</v>
      </c>
    </row>
    <row r="111" spans="1:13" ht="14.45" x14ac:dyDescent="0.3">
      <c r="A111" s="10" t="s">
        <v>305</v>
      </c>
      <c r="B111">
        <v>505</v>
      </c>
      <c r="C111" s="5"/>
      <c r="D111" s="5" t="s">
        <v>676</v>
      </c>
      <c r="E111" s="55" t="s">
        <v>444</v>
      </c>
      <c r="F111" s="5" t="s">
        <v>871</v>
      </c>
      <c r="G111" s="68" t="s">
        <v>872</v>
      </c>
      <c r="H111" s="83">
        <v>52.48</v>
      </c>
      <c r="I111" s="5" t="s">
        <v>881</v>
      </c>
      <c r="K111" t="str">
        <f>Table973[[#This Row],[MANUFACTURER NAME]]</f>
        <v>Art Kraft</v>
      </c>
      <c r="L111" t="str">
        <f>Table973[[#This Row],[MANUFACTURER ITEM NUMBER]]</f>
        <v>0067XXXseries</v>
      </c>
      <c r="M111" s="98">
        <f>Table973[[#This Row],[PRICE]]*Table973[[#This Row],[QUANTITY PURCHASED LAST YEAR]]</f>
        <v>26502.399999999998</v>
      </c>
    </row>
    <row r="112" spans="1:13" ht="14.45" x14ac:dyDescent="0.3">
      <c r="A112" s="1" t="s">
        <v>306</v>
      </c>
      <c r="B112">
        <v>346</v>
      </c>
      <c r="C112" s="5"/>
      <c r="D112" s="5" t="s">
        <v>676</v>
      </c>
      <c r="E112" s="55" t="s">
        <v>444</v>
      </c>
      <c r="F112" s="5" t="s">
        <v>871</v>
      </c>
      <c r="G112" s="68" t="s">
        <v>872</v>
      </c>
      <c r="H112" s="83">
        <v>17.93</v>
      </c>
      <c r="I112" s="5" t="s">
        <v>1006</v>
      </c>
      <c r="K112" t="str">
        <f>Table973[[#This Row],[MANUFACTURER NAME]]</f>
        <v>Art Kraft</v>
      </c>
      <c r="L112" t="str">
        <f>Table973[[#This Row],[MANUFACTURER ITEM NUMBER]]</f>
        <v>0067XXXseries</v>
      </c>
      <c r="M112" s="98">
        <f>Table973[[#This Row],[PRICE]]*Table973[[#This Row],[QUANTITY PURCHASED LAST YEAR]]</f>
        <v>6203.78</v>
      </c>
    </row>
    <row r="113" spans="1:13" ht="43.15" x14ac:dyDescent="0.3">
      <c r="A113" s="4" t="s">
        <v>46</v>
      </c>
      <c r="B113" s="3" t="s">
        <v>47</v>
      </c>
      <c r="C113" s="2" t="s">
        <v>48</v>
      </c>
      <c r="D113" s="2" t="s">
        <v>49</v>
      </c>
      <c r="E113" s="54" t="s">
        <v>50</v>
      </c>
      <c r="F113" s="2" t="s">
        <v>51</v>
      </c>
      <c r="G113" s="2" t="s">
        <v>52</v>
      </c>
      <c r="H113" s="76" t="s">
        <v>53</v>
      </c>
      <c r="I113" t="s">
        <v>777</v>
      </c>
    </row>
    <row r="114" spans="1:13" ht="14.45" x14ac:dyDescent="0.3">
      <c r="A114" s="1" t="s">
        <v>104</v>
      </c>
      <c r="B114">
        <v>1190</v>
      </c>
      <c r="C114" s="5"/>
      <c r="D114" s="5"/>
      <c r="E114" s="55" t="s">
        <v>444</v>
      </c>
      <c r="F114" s="5" t="s">
        <v>883</v>
      </c>
      <c r="G114" s="68" t="s">
        <v>885</v>
      </c>
      <c r="H114" s="83">
        <v>4.5999999999999996</v>
      </c>
      <c r="I114" t="s">
        <v>1006</v>
      </c>
      <c r="K114" t="str">
        <f>Table1074[[#This Row],[MANUFACTURER NAME]]</f>
        <v>Earthchoice-Domtar</v>
      </c>
      <c r="L114" t="str">
        <f>Table1074[[#This Row],[MANUFACTURER ITEM NUMBER]]</f>
        <v>851001TN</v>
      </c>
      <c r="M114" s="98">
        <f>Table1074[[#This Row],[PRICE]]*Table1074[[#This Row],[QUANTITY PURCHASED LAST YEAR]]</f>
        <v>5474</v>
      </c>
    </row>
    <row r="115" spans="1:13" ht="14.45" x14ac:dyDescent="0.3">
      <c r="A115" s="1" t="s">
        <v>18</v>
      </c>
      <c r="B115">
        <v>1343</v>
      </c>
      <c r="C115" s="5"/>
      <c r="D115" s="5"/>
      <c r="E115" s="55" t="s">
        <v>449</v>
      </c>
      <c r="F115" s="5" t="s">
        <v>882</v>
      </c>
      <c r="G115" s="68" t="s">
        <v>884</v>
      </c>
      <c r="H115" s="83">
        <v>32.65</v>
      </c>
      <c r="K115" t="str">
        <f>Table1074[[#This Row],[MANUFACTURER NAME]]</f>
        <v>Domtar</v>
      </c>
      <c r="L115" t="str">
        <f>Table1074[[#This Row],[MANUFACTURER ITEM NUMBER]]</f>
        <v>851001HS</v>
      </c>
      <c r="M115" s="98">
        <f>Table1074[[#This Row],[PRICE]]*Table1074[[#This Row],[QUANTITY PURCHASED LAST YEAR]]</f>
        <v>43848.95</v>
      </c>
    </row>
    <row r="116" spans="1:13" ht="57.6" x14ac:dyDescent="0.3">
      <c r="A116" s="4" t="s">
        <v>16</v>
      </c>
      <c r="B116" s="3" t="s">
        <v>47</v>
      </c>
      <c r="C116" s="2" t="s">
        <v>48</v>
      </c>
      <c r="D116" s="2" t="s">
        <v>49</v>
      </c>
      <c r="E116" s="54" t="s">
        <v>50</v>
      </c>
      <c r="F116" s="2" t="s">
        <v>51</v>
      </c>
      <c r="G116" s="2" t="s">
        <v>52</v>
      </c>
      <c r="H116" s="76" t="s">
        <v>53</v>
      </c>
      <c r="I116" s="12" t="s">
        <v>62</v>
      </c>
    </row>
    <row r="117" spans="1:13" ht="14.45" x14ac:dyDescent="0.3">
      <c r="A117" s="16" t="s">
        <v>113</v>
      </c>
      <c r="B117" s="20">
        <v>118</v>
      </c>
      <c r="C117" s="5"/>
      <c r="D117" s="5" t="s">
        <v>462</v>
      </c>
      <c r="E117" s="55" t="s">
        <v>460</v>
      </c>
      <c r="F117" s="5" t="s">
        <v>448</v>
      </c>
      <c r="G117" s="68" t="s">
        <v>886</v>
      </c>
      <c r="H117" s="83">
        <v>0.6</v>
      </c>
      <c r="I117" s="5"/>
      <c r="K117" t="str">
        <f>Table1175[[#This Row],[MANUFACTURER NAME]]</f>
        <v>School Smart</v>
      </c>
      <c r="L117" t="str">
        <f>Table1175[[#This Row],[MANUFACTURER ITEM NUMBER]]</f>
        <v>TPG-949</v>
      </c>
      <c r="M117" s="98">
        <f>Table1175[[#This Row],[PRICE]]*Table1175[[#This Row],[QUANTITY PURCHASED LAST YEAR]]</f>
        <v>70.8</v>
      </c>
    </row>
    <row r="118" spans="1:13" ht="14.45" x14ac:dyDescent="0.3">
      <c r="A118" s="19" t="s">
        <v>116</v>
      </c>
      <c r="B118" s="20">
        <v>70</v>
      </c>
      <c r="C118" s="5"/>
      <c r="D118" s="5" t="s">
        <v>462</v>
      </c>
      <c r="E118" s="55" t="s">
        <v>451</v>
      </c>
      <c r="F118" s="5" t="s">
        <v>461</v>
      </c>
      <c r="G118" s="68" t="s">
        <v>887</v>
      </c>
      <c r="H118" s="83">
        <v>46.48</v>
      </c>
      <c r="I118" s="5"/>
      <c r="K118" t="str">
        <f>Table1175[[#This Row],[MANUFACTURER NAME]]</f>
        <v>Crayola</v>
      </c>
      <c r="L118" t="str">
        <f>Table1175[[#This Row],[MANUFACTURER ITEM NUMBER]]</f>
        <v>52-8016</v>
      </c>
      <c r="M118" s="98">
        <f>Table1175[[#This Row],[PRICE]]*Table1175[[#This Row],[QUANTITY PURCHASED LAST YEAR]]</f>
        <v>3253.6</v>
      </c>
    </row>
    <row r="119" spans="1:13" ht="14.45" x14ac:dyDescent="0.3">
      <c r="A119" s="17" t="s">
        <v>109</v>
      </c>
      <c r="B119" s="20">
        <v>1006</v>
      </c>
      <c r="C119" s="5"/>
      <c r="D119" s="5" t="s">
        <v>462</v>
      </c>
      <c r="E119" s="55" t="s">
        <v>459</v>
      </c>
      <c r="F119" s="5" t="s">
        <v>448</v>
      </c>
      <c r="G119" s="68" t="s">
        <v>888</v>
      </c>
      <c r="H119" s="83">
        <v>0.68</v>
      </c>
      <c r="I119" s="5"/>
      <c r="K119" t="str">
        <f>Table1175[[#This Row],[MANUFACTURER NAME]]</f>
        <v>School Smart</v>
      </c>
      <c r="L119" t="str">
        <f>Table1175[[#This Row],[MANUFACTURER ITEM NUMBER]]</f>
        <v>TPG-950</v>
      </c>
      <c r="M119" s="98">
        <f>Table1175[[#This Row],[PRICE]]*Table1175[[#This Row],[QUANTITY PURCHASED LAST YEAR]]</f>
        <v>684.08</v>
      </c>
    </row>
    <row r="120" spans="1:13" ht="14.45" x14ac:dyDescent="0.3">
      <c r="A120" s="18" t="s">
        <v>112</v>
      </c>
      <c r="B120" s="20">
        <v>65</v>
      </c>
      <c r="C120" s="5"/>
      <c r="D120" s="5" t="s">
        <v>462</v>
      </c>
      <c r="E120" s="55" t="s">
        <v>452</v>
      </c>
      <c r="F120" s="5" t="s">
        <v>461</v>
      </c>
      <c r="G120" s="68" t="s">
        <v>889</v>
      </c>
      <c r="H120" s="83">
        <v>46.48</v>
      </c>
      <c r="I120" s="5"/>
      <c r="K120" t="str">
        <f>Table1175[[#This Row],[MANUFACTURER NAME]]</f>
        <v>Crayola</v>
      </c>
      <c r="L120" t="str">
        <f>Table1175[[#This Row],[MANUFACTURER ITEM NUMBER]]</f>
        <v>52-8019</v>
      </c>
      <c r="M120" s="98">
        <f>Table1175[[#This Row],[PRICE]]*Table1175[[#This Row],[QUANTITY PURCHASED LAST YEAR]]</f>
        <v>3021.2</v>
      </c>
    </row>
    <row r="121" spans="1:13" ht="14.45" x14ac:dyDescent="0.3">
      <c r="A121" s="17" t="s">
        <v>114</v>
      </c>
      <c r="B121" s="20">
        <v>152</v>
      </c>
      <c r="C121" s="5"/>
      <c r="D121" s="5" t="s">
        <v>462</v>
      </c>
      <c r="E121" s="55" t="s">
        <v>453</v>
      </c>
      <c r="F121" s="5" t="s">
        <v>461</v>
      </c>
      <c r="G121" s="68" t="s">
        <v>890</v>
      </c>
      <c r="H121" s="83">
        <v>46.48</v>
      </c>
      <c r="I121" s="5"/>
      <c r="K121" t="str">
        <f>Table1175[[#This Row],[MANUFACTURER NAME]]</f>
        <v>Crayola</v>
      </c>
      <c r="L121" t="str">
        <f>Table1175[[#This Row],[MANUFACTURER ITEM NUMBER]]</f>
        <v>52-8008</v>
      </c>
      <c r="M121" s="98">
        <f>Table1175[[#This Row],[PRICE]]*Table1175[[#This Row],[QUANTITY PURCHASED LAST YEAR]]</f>
        <v>7064.9599999999991</v>
      </c>
    </row>
    <row r="122" spans="1:13" ht="14.45" x14ac:dyDescent="0.3">
      <c r="A122" s="19" t="s">
        <v>115</v>
      </c>
      <c r="B122" s="19">
        <v>386</v>
      </c>
      <c r="C122" s="5"/>
      <c r="D122" s="5" t="s">
        <v>462</v>
      </c>
      <c r="E122" s="55" t="s">
        <v>458</v>
      </c>
      <c r="F122" s="5" t="s">
        <v>448</v>
      </c>
      <c r="G122" s="68" t="s">
        <v>891</v>
      </c>
      <c r="H122" s="83">
        <v>0.39</v>
      </c>
      <c r="I122" s="5"/>
      <c r="K122" t="str">
        <f>Table1175[[#This Row],[MANUFACTURER NAME]]</f>
        <v>School Smart</v>
      </c>
      <c r="L122" t="str">
        <f>Table1175[[#This Row],[MANUFACTURER ITEM NUMBER]]</f>
        <v>TPG-948</v>
      </c>
      <c r="M122" s="98">
        <f>Table1175[[#This Row],[PRICE]]*Table1175[[#This Row],[QUANTITY PURCHASED LAST YEAR]]</f>
        <v>150.54</v>
      </c>
    </row>
    <row r="123" spans="1:13" ht="14.45" x14ac:dyDescent="0.3">
      <c r="A123" s="18" t="s">
        <v>110</v>
      </c>
      <c r="B123" s="18">
        <v>337</v>
      </c>
      <c r="C123" s="5"/>
      <c r="D123" s="5" t="s">
        <v>462</v>
      </c>
      <c r="E123" s="55" t="s">
        <v>456</v>
      </c>
      <c r="F123" s="5" t="s">
        <v>461</v>
      </c>
      <c r="G123" s="68" t="s">
        <v>892</v>
      </c>
      <c r="H123" s="83">
        <v>0.61</v>
      </c>
      <c r="I123" s="5" t="s">
        <v>1006</v>
      </c>
      <c r="K123" t="str">
        <f>Table1175[[#This Row],[MANUFACTURER NAME]]</f>
        <v>Crayola</v>
      </c>
      <c r="L123" t="str">
        <f>Table1175[[#This Row],[MANUFACTURER ITEM NUMBER]]</f>
        <v>52-008W</v>
      </c>
      <c r="M123" s="98">
        <f>Table1175[[#This Row],[PRICE]]*Table1175[[#This Row],[QUANTITY PURCHASED LAST YEAR]]</f>
        <v>205.57</v>
      </c>
    </row>
    <row r="124" spans="1:13" ht="14.45" x14ac:dyDescent="0.3">
      <c r="A124" s="18" t="s">
        <v>111</v>
      </c>
      <c r="B124" s="21">
        <v>817</v>
      </c>
      <c r="C124" s="5"/>
      <c r="D124" s="5" t="s">
        <v>462</v>
      </c>
      <c r="E124" s="55" t="s">
        <v>444</v>
      </c>
      <c r="F124" s="5" t="s">
        <v>461</v>
      </c>
      <c r="G124" s="68" t="s">
        <v>897</v>
      </c>
      <c r="H124" s="83">
        <v>1.37</v>
      </c>
      <c r="I124" s="5"/>
      <c r="K124" t="str">
        <f>Table1175[[#This Row],[MANUFACTURER NAME]]</f>
        <v>Crayola</v>
      </c>
      <c r="L124" t="str">
        <f>Table1175[[#This Row],[MANUFACTURER ITEM NUMBER]]</f>
        <v>52-0836-051 series</v>
      </c>
      <c r="M124" s="98">
        <f>Table1175[[#This Row],[PRICE]]*Table1175[[#This Row],[QUANTITY PURCHASED LAST YEAR]]</f>
        <v>1119.2900000000002</v>
      </c>
    </row>
    <row r="125" spans="1:13" ht="14.45" x14ac:dyDescent="0.3">
      <c r="A125" s="18" t="s">
        <v>105</v>
      </c>
      <c r="B125" s="19">
        <v>268</v>
      </c>
      <c r="C125" s="6"/>
      <c r="D125" s="5" t="s">
        <v>462</v>
      </c>
      <c r="E125" s="91" t="s">
        <v>457</v>
      </c>
      <c r="F125" s="92" t="s">
        <v>461</v>
      </c>
      <c r="G125" s="92" t="s">
        <v>893</v>
      </c>
      <c r="H125" s="93">
        <v>0.97</v>
      </c>
      <c r="I125" s="14"/>
      <c r="K125" t="str">
        <f>Table1175[[#This Row],[MANUFACTURER NAME]]</f>
        <v>Crayola</v>
      </c>
      <c r="L125" t="str">
        <f>Table1175[[#This Row],[MANUFACTURER ITEM NUMBER]]</f>
        <v>52-0012</v>
      </c>
      <c r="M125" s="98">
        <f>Table1175[[#This Row],[PRICE]]*Table1175[[#This Row],[QUANTITY PURCHASED LAST YEAR]]</f>
        <v>259.95999999999998</v>
      </c>
    </row>
    <row r="126" spans="1:13" ht="14.45" x14ac:dyDescent="0.3">
      <c r="A126" s="18" t="s">
        <v>106</v>
      </c>
      <c r="B126" s="19">
        <v>376</v>
      </c>
      <c r="C126" s="6"/>
      <c r="D126" s="5" t="s">
        <v>462</v>
      </c>
      <c r="E126" s="91" t="s">
        <v>450</v>
      </c>
      <c r="F126" s="92" t="s">
        <v>461</v>
      </c>
      <c r="G126" s="92" t="s">
        <v>894</v>
      </c>
      <c r="H126" s="93">
        <v>1.18</v>
      </c>
      <c r="I126" s="14"/>
      <c r="K126" t="str">
        <f>Table1175[[#This Row],[MANUFACTURER NAME]]</f>
        <v>Crayola</v>
      </c>
      <c r="L126" t="str">
        <f>Table1175[[#This Row],[MANUFACTURER ITEM NUMBER]]</f>
        <v>52-0016</v>
      </c>
      <c r="M126" s="98">
        <f>Table1175[[#This Row],[PRICE]]*Table1175[[#This Row],[QUANTITY PURCHASED LAST YEAR]]</f>
        <v>443.67999999999995</v>
      </c>
    </row>
    <row r="127" spans="1:13" ht="14.45" x14ac:dyDescent="0.3">
      <c r="A127" s="18" t="s">
        <v>107</v>
      </c>
      <c r="B127" s="18">
        <v>3671</v>
      </c>
      <c r="C127" s="6"/>
      <c r="D127" s="5" t="s">
        <v>462</v>
      </c>
      <c r="E127" s="91" t="s">
        <v>454</v>
      </c>
      <c r="F127" s="92" t="s">
        <v>461</v>
      </c>
      <c r="G127" s="92" t="s">
        <v>895</v>
      </c>
      <c r="H127" s="93">
        <v>1.52</v>
      </c>
      <c r="I127" s="14"/>
      <c r="K127" t="str">
        <f>Table1175[[#This Row],[MANUFACTURER NAME]]</f>
        <v>Crayola</v>
      </c>
      <c r="L127" t="str">
        <f>Table1175[[#This Row],[MANUFACTURER ITEM NUMBER]]</f>
        <v>52-0024</v>
      </c>
      <c r="M127" s="98">
        <f>Table1175[[#This Row],[PRICE]]*Table1175[[#This Row],[QUANTITY PURCHASED LAST YEAR]]</f>
        <v>5579.92</v>
      </c>
    </row>
    <row r="128" spans="1:13" ht="14.45" x14ac:dyDescent="0.3">
      <c r="A128" s="19" t="s">
        <v>108</v>
      </c>
      <c r="B128" s="19">
        <v>1667</v>
      </c>
      <c r="C128" s="6"/>
      <c r="D128" s="5" t="s">
        <v>462</v>
      </c>
      <c r="E128" s="91" t="s">
        <v>455</v>
      </c>
      <c r="F128" s="92" t="s">
        <v>461</v>
      </c>
      <c r="G128" s="92" t="s">
        <v>896</v>
      </c>
      <c r="H128" s="93">
        <v>0.61</v>
      </c>
      <c r="I128" s="14"/>
      <c r="K128" t="str">
        <f>Table1175[[#This Row],[MANUFACTURER NAME]]</f>
        <v>Crayola</v>
      </c>
      <c r="L128" t="str">
        <f>Table1175[[#This Row],[MANUFACTURER ITEM NUMBER]]</f>
        <v>52-0008</v>
      </c>
      <c r="M128" s="98">
        <f>Table1175[[#This Row],[PRICE]]*Table1175[[#This Row],[QUANTITY PURCHASED LAST YEAR]]</f>
        <v>1016.87</v>
      </c>
    </row>
    <row r="129" spans="1:13" ht="57.6" x14ac:dyDescent="0.3">
      <c r="A129" s="4" t="s">
        <v>17</v>
      </c>
      <c r="B129" s="3" t="s">
        <v>47</v>
      </c>
      <c r="C129" s="2" t="s">
        <v>48</v>
      </c>
      <c r="D129" s="2" t="s">
        <v>49</v>
      </c>
      <c r="E129" s="54" t="s">
        <v>50</v>
      </c>
      <c r="F129" s="2" t="s">
        <v>51</v>
      </c>
      <c r="G129" s="2" t="s">
        <v>52</v>
      </c>
      <c r="H129" s="76" t="s">
        <v>53</v>
      </c>
      <c r="I129" s="12" t="s">
        <v>62</v>
      </c>
    </row>
    <row r="130" spans="1:13" ht="14.45" x14ac:dyDescent="0.3">
      <c r="A130" s="1" t="s">
        <v>418</v>
      </c>
      <c r="B130">
        <v>43</v>
      </c>
      <c r="C130" s="5"/>
      <c r="D130" s="5" t="s">
        <v>812</v>
      </c>
      <c r="E130" s="55" t="s">
        <v>521</v>
      </c>
      <c r="F130" s="5" t="s">
        <v>902</v>
      </c>
      <c r="G130" s="68">
        <v>81800</v>
      </c>
      <c r="H130" s="83">
        <v>19.71</v>
      </c>
      <c r="I130" s="5"/>
      <c r="K130" t="str">
        <f>Table1276[[#This Row],[MANUFACTURER NAME]]</f>
        <v>EXPO</v>
      </c>
      <c r="L130">
        <f>Table1276[[#This Row],[MANUFACTURER ITEM NUMBER]]</f>
        <v>81800</v>
      </c>
      <c r="M130" s="98">
        <f>Table1276[[#This Row],[PRICE]]*Table1276[[#This Row],[QUANTITY PURCHASED LAST YEAR]]</f>
        <v>847.53000000000009</v>
      </c>
    </row>
    <row r="131" spans="1:13" ht="14.45" x14ac:dyDescent="0.3">
      <c r="A131" s="1" t="s">
        <v>419</v>
      </c>
      <c r="B131">
        <v>149</v>
      </c>
      <c r="C131" s="5"/>
      <c r="D131" s="5" t="s">
        <v>812</v>
      </c>
      <c r="E131" s="55" t="s">
        <v>522</v>
      </c>
      <c r="F131" s="5" t="s">
        <v>902</v>
      </c>
      <c r="G131" s="68">
        <v>1752229</v>
      </c>
      <c r="H131" s="83">
        <v>6.22</v>
      </c>
      <c r="I131" s="5"/>
      <c r="K131" t="str">
        <f>Table1276[[#This Row],[MANUFACTURER NAME]]</f>
        <v>EXPO</v>
      </c>
      <c r="L131">
        <f>Table1276[[#This Row],[MANUFACTURER ITEM NUMBER]]</f>
        <v>1752229</v>
      </c>
      <c r="M131" s="98">
        <f>Table1276[[#This Row],[PRICE]]*Table1276[[#This Row],[QUANTITY PURCHASED LAST YEAR]]</f>
        <v>926.78</v>
      </c>
    </row>
    <row r="132" spans="1:13" ht="14.45" x14ac:dyDescent="0.3">
      <c r="A132" s="1" t="s">
        <v>420</v>
      </c>
      <c r="B132">
        <v>559</v>
      </c>
      <c r="C132" s="5"/>
      <c r="D132" s="5" t="s">
        <v>812</v>
      </c>
      <c r="E132" s="55" t="s">
        <v>523</v>
      </c>
      <c r="F132" s="5" t="s">
        <v>902</v>
      </c>
      <c r="G132" s="68">
        <v>81803</v>
      </c>
      <c r="H132" s="83">
        <v>2.4900000000000002</v>
      </c>
      <c r="I132" s="5"/>
      <c r="K132" t="str">
        <f>Table1276[[#This Row],[MANUFACTURER NAME]]</f>
        <v>EXPO</v>
      </c>
      <c r="L132">
        <f>Table1276[[#This Row],[MANUFACTURER ITEM NUMBER]]</f>
        <v>81803</v>
      </c>
      <c r="M132" s="98">
        <f>Table1276[[#This Row],[PRICE]]*Table1276[[#This Row],[QUANTITY PURCHASED LAST YEAR]]</f>
        <v>1391.91</v>
      </c>
    </row>
    <row r="133" spans="1:13" ht="14.45" x14ac:dyDescent="0.3">
      <c r="A133" s="13" t="s">
        <v>131</v>
      </c>
      <c r="B133">
        <v>90</v>
      </c>
      <c r="C133" s="5"/>
      <c r="D133" s="5" t="s">
        <v>812</v>
      </c>
      <c r="E133" s="55" t="s">
        <v>524</v>
      </c>
      <c r="F133" s="5" t="s">
        <v>903</v>
      </c>
      <c r="G133" s="68" t="s">
        <v>906</v>
      </c>
      <c r="H133" s="83">
        <v>2.56</v>
      </c>
      <c r="I133" s="5"/>
      <c r="K133" t="str">
        <f>Table1276[[#This Row],[MANUFACTURER NAME]]</f>
        <v>POST-IT</v>
      </c>
      <c r="L133" t="str">
        <f>Table1276[[#This Row],[MANUFACTURER ITEM NUMBER]]</f>
        <v>DEFCLOTH</v>
      </c>
      <c r="M133" s="98">
        <f>Table1276[[#This Row],[PRICE]]*Table1276[[#This Row],[QUANTITY PURCHASED LAST YEAR]]</f>
        <v>230.4</v>
      </c>
    </row>
    <row r="134" spans="1:13" ht="14.45" x14ac:dyDescent="0.3">
      <c r="A134" s="1" t="s">
        <v>2</v>
      </c>
      <c r="B134">
        <v>2465</v>
      </c>
      <c r="C134" s="5"/>
      <c r="D134" s="5" t="s">
        <v>812</v>
      </c>
      <c r="E134" s="55" t="s">
        <v>525</v>
      </c>
      <c r="F134" s="5" t="s">
        <v>819</v>
      </c>
      <c r="G134" s="68">
        <v>84465</v>
      </c>
      <c r="H134" s="83">
        <v>0.34</v>
      </c>
      <c r="I134" s="5"/>
      <c r="K134" t="str">
        <f>Table1276[[#This Row],[MANUFACTURER NAME]]</f>
        <v>SCHOOL SMART</v>
      </c>
      <c r="L134">
        <f>Table1276[[#This Row],[MANUFACTURER ITEM NUMBER]]</f>
        <v>84465</v>
      </c>
      <c r="M134" s="98">
        <f>Table1276[[#This Row],[PRICE]]*Table1276[[#This Row],[QUANTITY PURCHASED LAST YEAR]]</f>
        <v>838.1</v>
      </c>
    </row>
    <row r="135" spans="1:13" ht="14.45" x14ac:dyDescent="0.3">
      <c r="A135" s="13" t="s">
        <v>132</v>
      </c>
      <c r="B135">
        <v>167</v>
      </c>
      <c r="C135" s="5"/>
      <c r="D135" s="5" t="s">
        <v>813</v>
      </c>
      <c r="E135" s="55" t="s">
        <v>526</v>
      </c>
      <c r="F135" s="5" t="s">
        <v>904</v>
      </c>
      <c r="G135" s="68">
        <v>30009</v>
      </c>
      <c r="H135" s="83">
        <v>8.1999999999999993</v>
      </c>
      <c r="I135" s="5"/>
      <c r="K135" t="str">
        <f>Table1276[[#This Row],[MANUFACTURER NAME]]</f>
        <v>FLIPSIDE</v>
      </c>
      <c r="L135">
        <f>Table1276[[#This Row],[MANUFACTURER ITEM NUMBER]]</f>
        <v>30009</v>
      </c>
      <c r="M135" s="98">
        <f>Table1276[[#This Row],[PRICE]]*Table1276[[#This Row],[QUANTITY PURCHASED LAST YEAR]]</f>
        <v>1369.3999999999999</v>
      </c>
    </row>
    <row r="136" spans="1:13" ht="14.45" x14ac:dyDescent="0.3">
      <c r="A136" s="13" t="s">
        <v>118</v>
      </c>
      <c r="B136">
        <v>564</v>
      </c>
      <c r="C136" s="5"/>
      <c r="D136" s="5" t="s">
        <v>846</v>
      </c>
      <c r="E136" s="55" t="s">
        <v>527</v>
      </c>
      <c r="F136" s="5" t="s">
        <v>819</v>
      </c>
      <c r="G136" s="68" t="s">
        <v>907</v>
      </c>
      <c r="H136" s="83">
        <v>0.98</v>
      </c>
      <c r="I136" s="5"/>
      <c r="K136" t="str">
        <f>Table1276[[#This Row],[MANUFACTURER NAME]]</f>
        <v>SCHOOL SMART</v>
      </c>
      <c r="L136" t="str">
        <f>Table1276[[#This Row],[MANUFACTURER ITEM NUMBER]]</f>
        <v>BY106605-4ASST-BULLET</v>
      </c>
      <c r="M136" s="98">
        <f>Table1276[[#This Row],[PRICE]]*Table1276[[#This Row],[QUANTITY PURCHASED LAST YEAR]]</f>
        <v>552.72</v>
      </c>
    </row>
    <row r="137" spans="1:13" ht="14.45" x14ac:dyDescent="0.3">
      <c r="A137" s="1" t="s">
        <v>117</v>
      </c>
      <c r="B137">
        <v>241</v>
      </c>
      <c r="C137" s="5"/>
      <c r="D137" s="5" t="s">
        <v>898</v>
      </c>
      <c r="E137" s="55" t="s">
        <v>528</v>
      </c>
      <c r="F137" s="5" t="s">
        <v>819</v>
      </c>
      <c r="G137" s="68" t="s">
        <v>908</v>
      </c>
      <c r="H137" s="83">
        <v>2.96</v>
      </c>
      <c r="I137" s="5"/>
      <c r="K137" t="str">
        <f>Table1276[[#This Row],[MANUFACTURER NAME]]</f>
        <v>SCHOOL SMART</v>
      </c>
      <c r="L137" t="str">
        <f>Table1276[[#This Row],[MANUFACTURER ITEM NUMBER]]</f>
        <v>BY106605-8ASST-B</v>
      </c>
      <c r="M137" s="98">
        <f>Table1276[[#This Row],[PRICE]]*Table1276[[#This Row],[QUANTITY PURCHASED LAST YEAR]]</f>
        <v>713.36</v>
      </c>
    </row>
    <row r="138" spans="1:13" ht="14.45" x14ac:dyDescent="0.3">
      <c r="A138" s="1" t="s">
        <v>124</v>
      </c>
      <c r="B138">
        <v>107</v>
      </c>
      <c r="C138" s="5"/>
      <c r="D138" s="5" t="s">
        <v>813</v>
      </c>
      <c r="E138" s="55" t="s">
        <v>529</v>
      </c>
      <c r="F138" s="5" t="s">
        <v>902</v>
      </c>
      <c r="G138" s="68" t="s">
        <v>909</v>
      </c>
      <c r="H138" s="83">
        <v>11.68</v>
      </c>
      <c r="I138" s="5"/>
      <c r="K138" t="str">
        <f>Table1276[[#This Row],[MANUFACTURER NAME]]</f>
        <v>EXPO</v>
      </c>
      <c r="L138" t="str">
        <f>Table1276[[#This Row],[MANUFACTURER ITEM NUMBER]]</f>
        <v>82001PK</v>
      </c>
      <c r="M138" s="98">
        <f>Table1276[[#This Row],[PRICE]]*Table1276[[#This Row],[QUANTITY PURCHASED LAST YEAR]]</f>
        <v>1249.76</v>
      </c>
    </row>
    <row r="139" spans="1:13" ht="14.45" x14ac:dyDescent="0.3">
      <c r="A139" s="13" t="s">
        <v>121</v>
      </c>
      <c r="B139">
        <v>121</v>
      </c>
      <c r="C139" s="5"/>
      <c r="D139" s="5" t="s">
        <v>899</v>
      </c>
      <c r="E139" s="55" t="s">
        <v>532</v>
      </c>
      <c r="F139" s="5" t="s">
        <v>902</v>
      </c>
      <c r="G139" s="68">
        <v>80699</v>
      </c>
      <c r="H139" s="83">
        <v>11.68</v>
      </c>
      <c r="I139" s="5"/>
      <c r="K139" t="str">
        <f>Table1276[[#This Row],[MANUFACTURER NAME]]</f>
        <v>EXPO</v>
      </c>
      <c r="L139">
        <f>Table1276[[#This Row],[MANUFACTURER ITEM NUMBER]]</f>
        <v>80699</v>
      </c>
      <c r="M139" s="98">
        <f>Table1276[[#This Row],[PRICE]]*Table1276[[#This Row],[QUANTITY PURCHASED LAST YEAR]]</f>
        <v>1413.28</v>
      </c>
    </row>
    <row r="140" spans="1:13" ht="14.45" x14ac:dyDescent="0.3">
      <c r="A140" s="1" t="s">
        <v>119</v>
      </c>
      <c r="B140">
        <v>296</v>
      </c>
      <c r="C140" s="5"/>
      <c r="D140" s="5" t="s">
        <v>846</v>
      </c>
      <c r="E140" s="55" t="s">
        <v>530</v>
      </c>
      <c r="F140" s="5" t="s">
        <v>819</v>
      </c>
      <c r="G140" s="68" t="s">
        <v>910</v>
      </c>
      <c r="H140" s="83">
        <v>0.98</v>
      </c>
      <c r="I140" s="5"/>
      <c r="K140" t="str">
        <f>Table1276[[#This Row],[MANUFACTURER NAME]]</f>
        <v>SCHOOL SMART</v>
      </c>
      <c r="L140" t="str">
        <f>Table1276[[#This Row],[MANUFACTURER ITEM NUMBER]]</f>
        <v>BY106605-4ASST</v>
      </c>
      <c r="M140" s="98">
        <f>Table1276[[#This Row],[PRICE]]*Table1276[[#This Row],[QUANTITY PURCHASED LAST YEAR]]</f>
        <v>290.08</v>
      </c>
    </row>
    <row r="141" spans="1:13" ht="14.45" x14ac:dyDescent="0.3">
      <c r="A141" s="13" t="s">
        <v>120</v>
      </c>
      <c r="B141">
        <v>135</v>
      </c>
      <c r="C141" s="5"/>
      <c r="D141" s="5" t="s">
        <v>898</v>
      </c>
      <c r="E141" s="55" t="s">
        <v>531</v>
      </c>
      <c r="F141" s="5" t="s">
        <v>819</v>
      </c>
      <c r="G141" s="68" t="s">
        <v>911</v>
      </c>
      <c r="H141" s="83">
        <v>2.96</v>
      </c>
      <c r="I141" s="5"/>
      <c r="K141" t="str">
        <f>Table1276[[#This Row],[MANUFACTURER NAME]]</f>
        <v>SCHOOL SMART</v>
      </c>
      <c r="L141" t="str">
        <f>Table1276[[#This Row],[MANUFACTURER ITEM NUMBER]]</f>
        <v>BY106605-8ASST-C</v>
      </c>
      <c r="M141" s="98">
        <f>Table1276[[#This Row],[PRICE]]*Table1276[[#This Row],[QUANTITY PURCHASED LAST YEAR]]</f>
        <v>399.6</v>
      </c>
    </row>
    <row r="142" spans="1:13" ht="14.45" x14ac:dyDescent="0.3">
      <c r="A142" s="1" t="s">
        <v>122</v>
      </c>
      <c r="B142">
        <v>1307</v>
      </c>
      <c r="C142" s="5"/>
      <c r="D142" s="5" t="s">
        <v>813</v>
      </c>
      <c r="E142" s="55" t="s">
        <v>533</v>
      </c>
      <c r="F142" s="5" t="s">
        <v>819</v>
      </c>
      <c r="G142" s="68" t="s">
        <v>912</v>
      </c>
      <c r="H142" s="83">
        <v>5.36</v>
      </c>
      <c r="I142" s="5"/>
      <c r="K142" t="str">
        <f>Table1276[[#This Row],[MANUFACTURER NAME]]</f>
        <v>SCHOOL SMART</v>
      </c>
      <c r="L142" t="str">
        <f>Table1276[[#This Row],[MANUFACTURER ITEM NUMBER]]</f>
        <v>BY106605-12BLACK</v>
      </c>
      <c r="M142" s="98">
        <f>Table1276[[#This Row],[PRICE]]*Table1276[[#This Row],[QUANTITY PURCHASED LAST YEAR]]</f>
        <v>7005.52</v>
      </c>
    </row>
    <row r="143" spans="1:13" ht="14.45" x14ac:dyDescent="0.3">
      <c r="A143" s="1" t="s">
        <v>123</v>
      </c>
      <c r="B143">
        <v>237</v>
      </c>
      <c r="C143" s="5"/>
      <c r="D143" s="5" t="s">
        <v>900</v>
      </c>
      <c r="E143" s="55" t="s">
        <v>797</v>
      </c>
      <c r="F143" s="5" t="s">
        <v>902</v>
      </c>
      <c r="G143" s="68">
        <v>81045</v>
      </c>
      <c r="H143" s="83">
        <v>15.2</v>
      </c>
      <c r="I143" s="5"/>
      <c r="K143" t="str">
        <f>Table1276[[#This Row],[MANUFACTURER NAME]]</f>
        <v>EXPO</v>
      </c>
      <c r="L143">
        <f>Table1276[[#This Row],[MANUFACTURER ITEM NUMBER]]</f>
        <v>81045</v>
      </c>
      <c r="M143" s="98">
        <f>Table1276[[#This Row],[PRICE]]*Table1276[[#This Row],[QUANTITY PURCHASED LAST YEAR]]</f>
        <v>3602.3999999999996</v>
      </c>
    </row>
    <row r="144" spans="1:13" ht="14.45" x14ac:dyDescent="0.3">
      <c r="A144" s="1" t="s">
        <v>125</v>
      </c>
      <c r="B144">
        <v>352</v>
      </c>
      <c r="C144" s="5"/>
      <c r="D144" s="5" t="s">
        <v>813</v>
      </c>
      <c r="E144" s="55" t="s">
        <v>534</v>
      </c>
      <c r="F144" s="5" t="s">
        <v>902</v>
      </c>
      <c r="G144" s="68" t="s">
        <v>913</v>
      </c>
      <c r="H144" s="83">
        <v>10.14</v>
      </c>
      <c r="I144" s="5"/>
      <c r="K144" t="str">
        <f>Table1276[[#This Row],[MANUFACTURER NAME]]</f>
        <v>EXPO</v>
      </c>
      <c r="L144" t="str">
        <f>Table1276[[#This Row],[MANUFACTURER ITEM NUMBER]]</f>
        <v>86001PK</v>
      </c>
      <c r="M144" s="98">
        <f>Table1276[[#This Row],[PRICE]]*Table1276[[#This Row],[QUANTITY PURCHASED LAST YEAR]]</f>
        <v>3569.28</v>
      </c>
    </row>
    <row r="145" spans="1:13" ht="14.45" x14ac:dyDescent="0.3">
      <c r="A145" s="13" t="s">
        <v>129</v>
      </c>
      <c r="B145">
        <v>554</v>
      </c>
      <c r="C145" s="5"/>
      <c r="D145" s="5" t="s">
        <v>812</v>
      </c>
      <c r="E145" s="55" t="s">
        <v>535</v>
      </c>
      <c r="F145" s="5" t="s">
        <v>819</v>
      </c>
      <c r="G145" s="68">
        <v>86538</v>
      </c>
      <c r="H145" s="83">
        <v>2.11</v>
      </c>
      <c r="I145" s="5"/>
      <c r="K145" t="str">
        <f>Table1276[[#This Row],[MANUFACTURER NAME]]</f>
        <v>SCHOOL SMART</v>
      </c>
      <c r="L145">
        <f>Table1276[[#This Row],[MANUFACTURER ITEM NUMBER]]</f>
        <v>86538</v>
      </c>
      <c r="M145" s="98">
        <f>Table1276[[#This Row],[PRICE]]*Table1276[[#This Row],[QUANTITY PURCHASED LAST YEAR]]</f>
        <v>1168.9399999999998</v>
      </c>
    </row>
    <row r="146" spans="1:13" ht="14.45" x14ac:dyDescent="0.3">
      <c r="A146" s="13" t="s">
        <v>127</v>
      </c>
      <c r="B146" s="19">
        <v>352</v>
      </c>
      <c r="C146" s="5"/>
      <c r="D146" s="5" t="s">
        <v>901</v>
      </c>
      <c r="E146" s="55" t="s">
        <v>536</v>
      </c>
      <c r="F146" s="5" t="s">
        <v>819</v>
      </c>
      <c r="G146" s="68">
        <v>1325120</v>
      </c>
      <c r="H146" s="83">
        <v>8.5</v>
      </c>
      <c r="I146" s="5"/>
      <c r="K146" t="str">
        <f>Table1276[[#This Row],[MANUFACTURER NAME]]</f>
        <v>SCHOOL SMART</v>
      </c>
      <c r="L146">
        <f>Table1276[[#This Row],[MANUFACTURER ITEM NUMBER]]</f>
        <v>1325120</v>
      </c>
      <c r="M146" s="98">
        <f>Table1276[[#This Row],[PRICE]]*Table1276[[#This Row],[QUANTITY PURCHASED LAST YEAR]]</f>
        <v>2992</v>
      </c>
    </row>
    <row r="147" spans="1:13" ht="14.45" x14ac:dyDescent="0.3">
      <c r="A147" s="13" t="s">
        <v>128</v>
      </c>
      <c r="B147" s="22">
        <v>165</v>
      </c>
      <c r="C147" s="5"/>
      <c r="D147" s="5" t="s">
        <v>851</v>
      </c>
      <c r="E147" s="55" t="s">
        <v>537</v>
      </c>
      <c r="F147" s="5" t="s">
        <v>819</v>
      </c>
      <c r="G147" s="68">
        <v>1500335</v>
      </c>
      <c r="H147" s="83">
        <v>18.96</v>
      </c>
      <c r="I147" s="5"/>
      <c r="K147" t="str">
        <f>Table1276[[#This Row],[MANUFACTURER NAME]]</f>
        <v>SCHOOL SMART</v>
      </c>
      <c r="L147">
        <f>Table1276[[#This Row],[MANUFACTURER ITEM NUMBER]]</f>
        <v>1500335</v>
      </c>
      <c r="M147" s="98">
        <f>Table1276[[#This Row],[PRICE]]*Table1276[[#This Row],[QUANTITY PURCHASED LAST YEAR]]</f>
        <v>3128.4</v>
      </c>
    </row>
    <row r="148" spans="1:13" ht="14.45" x14ac:dyDescent="0.3">
      <c r="A148" s="13" t="s">
        <v>126</v>
      </c>
      <c r="B148" s="22">
        <v>228</v>
      </c>
      <c r="C148" s="5"/>
      <c r="D148" s="5" t="s">
        <v>812</v>
      </c>
      <c r="E148" s="55" t="s">
        <v>538</v>
      </c>
      <c r="F148" s="5" t="s">
        <v>905</v>
      </c>
      <c r="G148" s="68" t="s">
        <v>914</v>
      </c>
      <c r="H148" s="83">
        <v>1.96</v>
      </c>
      <c r="I148" s="5"/>
      <c r="K148" t="str">
        <f>Table1276[[#This Row],[MANUFACTURER NAME]]</f>
        <v>THE CLASSICS</v>
      </c>
      <c r="L148" t="str">
        <f>Table1276[[#This Row],[MANUFACTURER ITEM NUMBER]]</f>
        <v>TPG-389</v>
      </c>
      <c r="M148" s="98">
        <f>Table1276[[#This Row],[PRICE]]*Table1276[[#This Row],[QUANTITY PURCHASED LAST YEAR]]</f>
        <v>446.88</v>
      </c>
    </row>
    <row r="149" spans="1:13" ht="14.45" x14ac:dyDescent="0.3">
      <c r="A149" s="13" t="s">
        <v>130</v>
      </c>
      <c r="B149" s="25">
        <v>264</v>
      </c>
      <c r="C149" s="5"/>
      <c r="D149" s="5" t="s">
        <v>901</v>
      </c>
      <c r="E149" s="55" t="s">
        <v>539</v>
      </c>
      <c r="F149" s="5" t="s">
        <v>819</v>
      </c>
      <c r="G149" s="68">
        <v>81895</v>
      </c>
      <c r="H149" s="83">
        <v>6.07</v>
      </c>
      <c r="I149" s="5"/>
      <c r="K149" t="str">
        <f>Table1276[[#This Row],[MANUFACTURER NAME]]</f>
        <v>SCHOOL SMART</v>
      </c>
      <c r="L149">
        <f>Table1276[[#This Row],[MANUFACTURER ITEM NUMBER]]</f>
        <v>81895</v>
      </c>
      <c r="M149" s="98">
        <f>Table1276[[#This Row],[PRICE]]*Table1276[[#This Row],[QUANTITY PURCHASED LAST YEAR]]</f>
        <v>1602.48</v>
      </c>
    </row>
    <row r="150" spans="1:13" ht="57.6" x14ac:dyDescent="0.3">
      <c r="A150" s="4" t="s">
        <v>5</v>
      </c>
      <c r="B150" s="3" t="s">
        <v>47</v>
      </c>
      <c r="C150" s="2" t="s">
        <v>48</v>
      </c>
      <c r="D150" s="2" t="s">
        <v>49</v>
      </c>
      <c r="E150" s="54" t="s">
        <v>50</v>
      </c>
      <c r="F150" s="2" t="s">
        <v>51</v>
      </c>
      <c r="G150" s="2" t="s">
        <v>52</v>
      </c>
      <c r="H150" s="76" t="s">
        <v>53</v>
      </c>
      <c r="I150" s="12" t="s">
        <v>62</v>
      </c>
    </row>
    <row r="151" spans="1:13" ht="14.45" x14ac:dyDescent="0.3">
      <c r="A151" s="13" t="s">
        <v>396</v>
      </c>
      <c r="B151" s="21">
        <v>519</v>
      </c>
      <c r="C151" s="5"/>
      <c r="D151" s="5" t="s">
        <v>812</v>
      </c>
      <c r="E151" s="55" t="s">
        <v>541</v>
      </c>
      <c r="F151" s="5" t="s">
        <v>916</v>
      </c>
      <c r="G151" s="68">
        <v>1201</v>
      </c>
      <c r="H151" s="83">
        <v>1.1200000000000001</v>
      </c>
      <c r="I151" s="5"/>
      <c r="K151" t="str">
        <f>Table1478[[#This Row],[MANUFACTURER NAME]]</f>
        <v>DAP</v>
      </c>
      <c r="L151">
        <f>Table1478[[#This Row],[MANUFACTURER ITEM NUMBER]]</f>
        <v>1201</v>
      </c>
      <c r="M151" s="98">
        <f>Table1478[[#This Row],[PRICE]]*Table1478[[#This Row],[QUANTITY PURCHASED LAST YEAR]]</f>
        <v>581.28000000000009</v>
      </c>
    </row>
    <row r="152" spans="1:13" ht="14.45" x14ac:dyDescent="0.3">
      <c r="A152" s="13" t="s">
        <v>137</v>
      </c>
      <c r="B152" s="21">
        <v>247</v>
      </c>
      <c r="C152" s="5"/>
      <c r="D152" s="5" t="s">
        <v>812</v>
      </c>
      <c r="E152" s="55" t="s">
        <v>542</v>
      </c>
      <c r="F152" s="5" t="s">
        <v>917</v>
      </c>
      <c r="G152" s="68">
        <v>99000</v>
      </c>
      <c r="H152" s="83">
        <v>2.31</v>
      </c>
      <c r="I152" s="5"/>
      <c r="K152" t="str">
        <f>Table1478[[#This Row],[MANUFACTURER NAME]]</f>
        <v>ELMERS</v>
      </c>
      <c r="L152">
        <f>Table1478[[#This Row],[MANUFACTURER ITEM NUMBER]]</f>
        <v>99000</v>
      </c>
      <c r="M152" s="98">
        <f>Table1478[[#This Row],[PRICE]]*Table1478[[#This Row],[QUANTITY PURCHASED LAST YEAR]]</f>
        <v>570.57000000000005</v>
      </c>
    </row>
    <row r="153" spans="1:13" ht="14.45" x14ac:dyDescent="0.3">
      <c r="A153" s="13" t="s">
        <v>135</v>
      </c>
      <c r="B153" s="21">
        <v>248</v>
      </c>
      <c r="C153" s="5"/>
      <c r="D153" s="5" t="s">
        <v>812</v>
      </c>
      <c r="E153" s="55" t="s">
        <v>543</v>
      </c>
      <c r="F153" s="5" t="s">
        <v>819</v>
      </c>
      <c r="G153" s="68" t="s">
        <v>920</v>
      </c>
      <c r="H153" s="83">
        <v>4.99</v>
      </c>
      <c r="I153" s="5"/>
      <c r="K153" t="str">
        <f>Table1478[[#This Row],[MANUFACTURER NAME]]</f>
        <v>SCHOOL SMART</v>
      </c>
      <c r="L153" t="str">
        <f>Table1478[[#This Row],[MANUFACTURER ITEM NUMBER]]</f>
        <v>WG1GLS</v>
      </c>
      <c r="M153" s="98">
        <f>Table1478[[#This Row],[PRICE]]*Table1478[[#This Row],[QUANTITY PURCHASED LAST YEAR]]</f>
        <v>1237.52</v>
      </c>
    </row>
    <row r="154" spans="1:13" ht="14.45" x14ac:dyDescent="0.3">
      <c r="A154" s="10" t="s">
        <v>133</v>
      </c>
      <c r="B154" s="21">
        <v>1651</v>
      </c>
      <c r="C154" s="5"/>
      <c r="D154" s="5" t="s">
        <v>936</v>
      </c>
      <c r="E154" s="55" t="s">
        <v>544</v>
      </c>
      <c r="F154" s="5" t="s">
        <v>819</v>
      </c>
      <c r="G154" s="68" t="s">
        <v>921</v>
      </c>
      <c r="H154" s="83">
        <v>9.85</v>
      </c>
      <c r="I154" s="5"/>
      <c r="K154" t="str">
        <f>Table1478[[#This Row],[MANUFACTURER NAME]]</f>
        <v>SCHOOL SMART</v>
      </c>
      <c r="L154" t="str">
        <f>Table1478[[#This Row],[MANUFACTURER ITEM NUMBER]]</f>
        <v>WG118S</v>
      </c>
      <c r="M154" s="98">
        <f>Table1478[[#This Row],[PRICE]]*Table1478[[#This Row],[QUANTITY PURCHASED LAST YEAR]]</f>
        <v>16262.349999999999</v>
      </c>
    </row>
    <row r="155" spans="1:13" ht="14.45" x14ac:dyDescent="0.3">
      <c r="A155" s="17" t="s">
        <v>134</v>
      </c>
      <c r="B155" s="21">
        <v>448</v>
      </c>
      <c r="C155" s="5"/>
      <c r="D155" s="5" t="s">
        <v>813</v>
      </c>
      <c r="E155" s="55" t="s">
        <v>545</v>
      </c>
      <c r="F155" s="5" t="s">
        <v>819</v>
      </c>
      <c r="G155" s="68" t="s">
        <v>922</v>
      </c>
      <c r="H155" s="83">
        <v>4.8600000000000003</v>
      </c>
      <c r="I155" s="5"/>
      <c r="K155" t="str">
        <f>Table1478[[#This Row],[MANUFACTURER NAME]]</f>
        <v>SCHOOL SMART</v>
      </c>
      <c r="L155" t="str">
        <f>Table1478[[#This Row],[MANUFACTURER ITEM NUMBER]]</f>
        <v>WG236S</v>
      </c>
      <c r="M155" s="98">
        <f>Table1478[[#This Row],[PRICE]]*Table1478[[#This Row],[QUANTITY PURCHASED LAST YEAR]]</f>
        <v>2177.2800000000002</v>
      </c>
    </row>
    <row r="156" spans="1:13" ht="14.45" x14ac:dyDescent="0.3">
      <c r="A156" s="19" t="s">
        <v>147</v>
      </c>
      <c r="B156" s="19">
        <v>123</v>
      </c>
      <c r="C156" s="5"/>
      <c r="D156" s="5" t="s">
        <v>937</v>
      </c>
      <c r="E156" s="55" t="s">
        <v>546</v>
      </c>
      <c r="F156" s="5" t="s">
        <v>819</v>
      </c>
      <c r="G156" s="68" t="s">
        <v>923</v>
      </c>
      <c r="H156" s="83">
        <v>1.56</v>
      </c>
      <c r="I156" s="5"/>
      <c r="K156" t="str">
        <f>Table1478[[#This Row],[MANUFACTURER NAME]]</f>
        <v>SCHOOL SMART</v>
      </c>
      <c r="L156" t="str">
        <f>Table1478[[#This Row],[MANUFACTURER ITEM NUMBER]]</f>
        <v>SS414826</v>
      </c>
      <c r="M156" s="98">
        <f>Table1478[[#This Row],[PRICE]]*Table1478[[#This Row],[QUANTITY PURCHASED LAST YEAR]]</f>
        <v>191.88</v>
      </c>
    </row>
    <row r="157" spans="1:13" ht="14.45" x14ac:dyDescent="0.3">
      <c r="A157" s="19" t="s">
        <v>148</v>
      </c>
      <c r="B157" s="19">
        <v>252</v>
      </c>
      <c r="C157" s="5"/>
      <c r="D157" s="5" t="s">
        <v>938</v>
      </c>
      <c r="E157" s="55" t="s">
        <v>547</v>
      </c>
      <c r="F157" s="5" t="s">
        <v>819</v>
      </c>
      <c r="G157" s="68" t="s">
        <v>924</v>
      </c>
      <c r="H157" s="83">
        <v>3.57</v>
      </c>
      <c r="I157" s="5"/>
      <c r="K157" t="str">
        <f>Table1478[[#This Row],[MANUFACTURER NAME]]</f>
        <v>SCHOOL SMART</v>
      </c>
      <c r="L157" t="str">
        <f>Table1478[[#This Row],[MANUFACTURER ITEM NUMBER]]</f>
        <v>SS579770</v>
      </c>
      <c r="M157" s="98">
        <f>Table1478[[#This Row],[PRICE]]*Table1478[[#This Row],[QUANTITY PURCHASED LAST YEAR]]</f>
        <v>899.64</v>
      </c>
    </row>
    <row r="158" spans="1:13" ht="14.45" x14ac:dyDescent="0.3">
      <c r="A158" s="23" t="s">
        <v>140</v>
      </c>
      <c r="B158">
        <v>349</v>
      </c>
      <c r="C158" s="5"/>
      <c r="D158" s="5" t="s">
        <v>851</v>
      </c>
      <c r="E158" s="55" t="s">
        <v>809</v>
      </c>
      <c r="F158" s="5" t="s">
        <v>917</v>
      </c>
      <c r="G158" s="68" t="s">
        <v>925</v>
      </c>
      <c r="H158" s="83">
        <v>10.88</v>
      </c>
      <c r="I158" s="5"/>
      <c r="K158" t="str">
        <f>Table1478[[#This Row],[MANUFACTURER NAME]]</f>
        <v>ELMERS</v>
      </c>
      <c r="L158" t="str">
        <f>Table1478[[#This Row],[MANUFACTURER ITEM NUMBER]]</f>
        <v>E5043</v>
      </c>
      <c r="M158" s="98">
        <f>Table1478[[#This Row],[PRICE]]*Table1478[[#This Row],[QUANTITY PURCHASED LAST YEAR]]</f>
        <v>3797.1200000000003</v>
      </c>
    </row>
    <row r="159" spans="1:13" ht="14.45" x14ac:dyDescent="0.3">
      <c r="A159" s="23" t="s">
        <v>141</v>
      </c>
      <c r="B159">
        <v>202</v>
      </c>
      <c r="C159" s="5"/>
      <c r="D159" s="5" t="s">
        <v>851</v>
      </c>
      <c r="E159" s="55" t="s">
        <v>554</v>
      </c>
      <c r="F159" s="5" t="s">
        <v>917</v>
      </c>
      <c r="G159" s="68" t="s">
        <v>926</v>
      </c>
      <c r="H159" s="83">
        <v>9.58</v>
      </c>
      <c r="I159" s="5"/>
      <c r="K159" t="str">
        <f>Table1478[[#This Row],[MANUFACTURER NAME]]</f>
        <v>ELMERS</v>
      </c>
      <c r="L159" t="str">
        <f>Table1478[[#This Row],[MANUFACTURER ITEM NUMBER]]</f>
        <v>E555</v>
      </c>
      <c r="M159" s="98">
        <f>Table1478[[#This Row],[PRICE]]*Table1478[[#This Row],[QUANTITY PURCHASED LAST YEAR]]</f>
        <v>1935.16</v>
      </c>
    </row>
    <row r="160" spans="1:13" ht="14.45" x14ac:dyDescent="0.3">
      <c r="A160" s="23" t="s">
        <v>138</v>
      </c>
      <c r="B160">
        <v>124</v>
      </c>
      <c r="C160" s="5"/>
      <c r="D160" s="5" t="s">
        <v>939</v>
      </c>
      <c r="E160" s="55" t="s">
        <v>550</v>
      </c>
      <c r="F160" s="5" t="s">
        <v>917</v>
      </c>
      <c r="G160" s="68" t="s">
        <v>927</v>
      </c>
      <c r="H160" s="83">
        <v>17.600000000000001</v>
      </c>
      <c r="I160" s="5"/>
      <c r="K160" t="str">
        <f>Table1478[[#This Row],[MANUFACTURER NAME]]</f>
        <v>ELMERS</v>
      </c>
      <c r="L160" t="str">
        <f>Table1478[[#This Row],[MANUFACTURER ITEM NUMBER]]</f>
        <v>E503</v>
      </c>
      <c r="M160" s="98">
        <f>Table1478[[#This Row],[PRICE]]*Table1478[[#This Row],[QUANTITY PURCHASED LAST YEAR]]</f>
        <v>2182.4</v>
      </c>
    </row>
    <row r="161" spans="1:13" ht="14.45" x14ac:dyDescent="0.3">
      <c r="A161" s="23" t="s">
        <v>139</v>
      </c>
      <c r="B161">
        <v>206</v>
      </c>
      <c r="C161" s="5"/>
      <c r="D161" s="5" t="s">
        <v>939</v>
      </c>
      <c r="E161" s="55" t="s">
        <v>551</v>
      </c>
      <c r="F161" s="5" t="s">
        <v>917</v>
      </c>
      <c r="G161" s="68" t="s">
        <v>928</v>
      </c>
      <c r="H161" s="83">
        <v>17.600000000000001</v>
      </c>
      <c r="I161" s="5"/>
      <c r="K161" t="str">
        <f>Table1478[[#This Row],[MANUFACTURER NAME]]</f>
        <v>ELMERS</v>
      </c>
      <c r="L161" t="str">
        <f>Table1478[[#This Row],[MANUFACTURER ITEM NUMBER]]</f>
        <v>E501</v>
      </c>
      <c r="M161" s="98">
        <f>Table1478[[#This Row],[PRICE]]*Table1478[[#This Row],[QUANTITY PURCHASED LAST YEAR]]</f>
        <v>3625.6000000000004</v>
      </c>
    </row>
    <row r="162" spans="1:13" ht="14.45" x14ac:dyDescent="0.3">
      <c r="A162" s="13" t="s">
        <v>143</v>
      </c>
      <c r="B162">
        <v>481</v>
      </c>
      <c r="C162" s="5"/>
      <c r="D162" s="5" t="s">
        <v>812</v>
      </c>
      <c r="E162" s="55" t="s">
        <v>798</v>
      </c>
      <c r="F162" s="5" t="s">
        <v>918</v>
      </c>
      <c r="G162" s="68">
        <v>15083</v>
      </c>
      <c r="H162" s="83">
        <v>0.26</v>
      </c>
      <c r="I162" s="5"/>
      <c r="K162" t="str">
        <f>Table1478[[#This Row],[MANUFACTURER NAME]]</f>
        <v>PRANG</v>
      </c>
      <c r="L162">
        <f>Table1478[[#This Row],[MANUFACTURER ITEM NUMBER]]</f>
        <v>15083</v>
      </c>
      <c r="M162" s="98">
        <f>Table1478[[#This Row],[PRICE]]*Table1478[[#This Row],[QUANTITY PURCHASED LAST YEAR]]</f>
        <v>125.06</v>
      </c>
    </row>
    <row r="163" spans="1:13" ht="14.45" x14ac:dyDescent="0.3">
      <c r="A163" s="13" t="s">
        <v>142</v>
      </c>
      <c r="B163">
        <v>855</v>
      </c>
      <c r="C163" s="5"/>
      <c r="D163" s="5" t="s">
        <v>851</v>
      </c>
      <c r="E163" s="55" t="s">
        <v>548</v>
      </c>
      <c r="F163" s="5" t="s">
        <v>819</v>
      </c>
      <c r="G163" s="68" t="s">
        <v>929</v>
      </c>
      <c r="H163" s="83">
        <v>3.01</v>
      </c>
      <c r="I163" s="5"/>
      <c r="K163" t="str">
        <f>Table1478[[#This Row],[MANUFACTURER NAME]]</f>
        <v>SCHOOL SMART</v>
      </c>
      <c r="L163" t="str">
        <f>Table1478[[#This Row],[MANUFACTURER ITEM NUMBER]]</f>
        <v>GS3008HA</v>
      </c>
      <c r="M163" s="98">
        <f>Table1478[[#This Row],[PRICE]]*Table1478[[#This Row],[QUANTITY PURCHASED LAST YEAR]]</f>
        <v>2573.5499999999997</v>
      </c>
    </row>
    <row r="164" spans="1:13" ht="14.45" x14ac:dyDescent="0.3">
      <c r="A164" s="22" t="s">
        <v>136</v>
      </c>
      <c r="B164" s="25">
        <v>521</v>
      </c>
      <c r="C164" s="5"/>
      <c r="D164" s="5" t="s">
        <v>813</v>
      </c>
      <c r="E164" s="55" t="s">
        <v>552</v>
      </c>
      <c r="F164" s="5" t="s">
        <v>819</v>
      </c>
      <c r="G164" s="68" t="s">
        <v>930</v>
      </c>
      <c r="H164" s="83">
        <v>1.01</v>
      </c>
      <c r="I164" s="5"/>
      <c r="K164" t="str">
        <f>Table1478[[#This Row],[MANUFACTURER NAME]]</f>
        <v>SCHOOL SMART</v>
      </c>
      <c r="L164" t="str">
        <f>Table1478[[#This Row],[MANUFACTURER ITEM NUMBER]]</f>
        <v>GS1208HA</v>
      </c>
      <c r="M164" s="98">
        <f>Table1478[[#This Row],[PRICE]]*Table1478[[#This Row],[QUANTITY PURCHASED LAST YEAR]]</f>
        <v>526.21</v>
      </c>
    </row>
    <row r="165" spans="1:13" ht="14.45" x14ac:dyDescent="0.3">
      <c r="A165" s="22" t="s">
        <v>145</v>
      </c>
      <c r="B165" s="22">
        <v>283</v>
      </c>
      <c r="C165" s="5"/>
      <c r="D165" s="5" t="s">
        <v>812</v>
      </c>
      <c r="E165" s="55" t="s">
        <v>464</v>
      </c>
      <c r="F165" s="5" t="s">
        <v>917</v>
      </c>
      <c r="G165" s="68" t="s">
        <v>931</v>
      </c>
      <c r="H165" s="83">
        <v>0.28999999999999998</v>
      </c>
      <c r="I165" s="5"/>
      <c r="K165" t="str">
        <f>Table1478[[#This Row],[MANUFACTURER NAME]]</f>
        <v>ELMERS</v>
      </c>
      <c r="L165" t="str">
        <f>Table1478[[#This Row],[MANUFACTURER ITEM NUMBER]]</f>
        <v>E510</v>
      </c>
      <c r="M165" s="98">
        <f>Table1478[[#This Row],[PRICE]]*Table1478[[#This Row],[QUANTITY PURCHASED LAST YEAR]]</f>
        <v>82.07</v>
      </c>
    </row>
    <row r="166" spans="1:13" ht="14.45" x14ac:dyDescent="0.3">
      <c r="A166" s="22" t="s">
        <v>146</v>
      </c>
      <c r="B166" s="22">
        <v>342</v>
      </c>
      <c r="C166" s="5"/>
      <c r="D166" s="5" t="s">
        <v>812</v>
      </c>
      <c r="E166" s="55" t="s">
        <v>553</v>
      </c>
      <c r="F166" s="5" t="s">
        <v>917</v>
      </c>
      <c r="G166" s="68" t="s">
        <v>932</v>
      </c>
      <c r="H166" s="83">
        <v>0.73</v>
      </c>
      <c r="I166" s="5"/>
      <c r="K166" t="str">
        <f>Table1478[[#This Row],[MANUFACTURER NAME]]</f>
        <v>ELMERS</v>
      </c>
      <c r="L166" t="str">
        <f>Table1478[[#This Row],[MANUFACTURER ITEM NUMBER]]</f>
        <v>E516</v>
      </c>
      <c r="M166" s="98">
        <f>Table1478[[#This Row],[PRICE]]*Table1478[[#This Row],[QUANTITY PURCHASED LAST YEAR]]</f>
        <v>249.66</v>
      </c>
    </row>
    <row r="167" spans="1:13" ht="14.45" x14ac:dyDescent="0.3">
      <c r="A167" s="16" t="s">
        <v>144</v>
      </c>
      <c r="B167" s="25">
        <v>346</v>
      </c>
      <c r="C167" s="5"/>
      <c r="D167" s="5" t="s">
        <v>851</v>
      </c>
      <c r="E167" s="55" t="s">
        <v>549</v>
      </c>
      <c r="F167" s="5" t="s">
        <v>819</v>
      </c>
      <c r="G167" s="68" t="s">
        <v>933</v>
      </c>
      <c r="H167" s="83">
        <v>3.01</v>
      </c>
      <c r="I167" s="5"/>
      <c r="K167" t="str">
        <f>Table1478[[#This Row],[MANUFACTURER NAME]]</f>
        <v>SCHOOL SMART</v>
      </c>
      <c r="L167" t="str">
        <f>Table1478[[#This Row],[MANUFACTURER ITEM NUMBER]]</f>
        <v>GS3008HAP</v>
      </c>
      <c r="M167" s="98">
        <f>Table1478[[#This Row],[PRICE]]*Table1478[[#This Row],[QUANTITY PURCHASED LAST YEAR]]</f>
        <v>1041.46</v>
      </c>
    </row>
    <row r="168" spans="1:13" ht="14.45" x14ac:dyDescent="0.3">
      <c r="A168" s="19" t="s">
        <v>160</v>
      </c>
      <c r="B168">
        <v>110</v>
      </c>
      <c r="C168" s="5"/>
      <c r="D168" s="5" t="s">
        <v>940</v>
      </c>
      <c r="E168" s="55" t="s">
        <v>555</v>
      </c>
      <c r="F168" s="5" t="s">
        <v>469</v>
      </c>
      <c r="G168" s="68" t="s">
        <v>934</v>
      </c>
      <c r="H168" s="83">
        <v>11.3</v>
      </c>
      <c r="I168" s="5"/>
      <c r="K168" t="str">
        <f>Table1478[[#This Row],[MANUFACTURER NAME]]</f>
        <v>3M</v>
      </c>
      <c r="L168" t="str">
        <f>Table1478[[#This Row],[MANUFACTURER ITEM NUMBER]]</f>
        <v>764-CC-PK</v>
      </c>
      <c r="M168" s="98">
        <f>Table1478[[#This Row],[PRICE]]*Table1478[[#This Row],[QUANTITY PURCHASED LAST YEAR]]</f>
        <v>1243</v>
      </c>
    </row>
    <row r="169" spans="1:13" x14ac:dyDescent="0.25">
      <c r="A169" s="16" t="s">
        <v>157</v>
      </c>
      <c r="B169" s="26">
        <v>235</v>
      </c>
      <c r="C169" s="5"/>
      <c r="D169" s="5" t="s">
        <v>812</v>
      </c>
      <c r="E169" s="55" t="s">
        <v>557</v>
      </c>
      <c r="F169" s="5" t="s">
        <v>919</v>
      </c>
      <c r="G169" s="68" t="s">
        <v>935</v>
      </c>
      <c r="H169" s="83">
        <v>3.72</v>
      </c>
      <c r="I169" s="5"/>
      <c r="K169" t="str">
        <f>Table1478[[#This Row],[MANUFACTURER NAME]]</f>
        <v>SCOTCH</v>
      </c>
      <c r="L169" t="str">
        <f>Table1478[[#This Row],[MANUFACTURER ITEM NUMBER]]</f>
        <v>845  1.5 X 15</v>
      </c>
      <c r="M169" s="98">
        <f>Table1478[[#This Row],[PRICE]]*Table1478[[#This Row],[QUANTITY PURCHASED LAST YEAR]]</f>
        <v>874.2</v>
      </c>
    </row>
    <row r="170" spans="1:13" ht="14.45" x14ac:dyDescent="0.3">
      <c r="A170" s="19" t="s">
        <v>158</v>
      </c>
      <c r="B170" s="26">
        <v>159</v>
      </c>
      <c r="C170" s="5"/>
      <c r="D170" s="5" t="s">
        <v>941</v>
      </c>
      <c r="E170" s="55" t="s">
        <v>558</v>
      </c>
      <c r="F170" s="5" t="s">
        <v>919</v>
      </c>
      <c r="G170" s="68">
        <v>3136</v>
      </c>
      <c r="H170" s="83">
        <v>4.1500000000000004</v>
      </c>
      <c r="I170" s="5"/>
      <c r="K170" t="str">
        <f>Table1478[[#This Row],[MANUFACTURER NAME]]</f>
        <v>SCOTCH</v>
      </c>
      <c r="L170">
        <f>Table1478[[#This Row],[MANUFACTURER ITEM NUMBER]]</f>
        <v>3136</v>
      </c>
      <c r="M170" s="98">
        <f>Table1478[[#This Row],[PRICE]]*Table1478[[#This Row],[QUANTITY PURCHASED LAST YEAR]]</f>
        <v>659.85</v>
      </c>
    </row>
    <row r="171" spans="1:13" ht="14.45" x14ac:dyDescent="0.3">
      <c r="A171" s="13" t="s">
        <v>156</v>
      </c>
      <c r="B171" s="26">
        <v>121</v>
      </c>
      <c r="C171" s="5"/>
      <c r="D171" s="5" t="s">
        <v>812</v>
      </c>
      <c r="E171" s="55" t="s">
        <v>560</v>
      </c>
      <c r="F171" s="5" t="s">
        <v>469</v>
      </c>
      <c r="G171" s="68">
        <v>1055</v>
      </c>
      <c r="H171" s="83">
        <v>3.85</v>
      </c>
      <c r="I171" s="5"/>
      <c r="K171" t="str">
        <f>Table1478[[#This Row],[MANUFACTURER NAME]]</f>
        <v>3M</v>
      </c>
      <c r="L171">
        <f>Table1478[[#This Row],[MANUFACTURER ITEM NUMBER]]</f>
        <v>1055</v>
      </c>
      <c r="M171" s="98">
        <f>Table1478[[#This Row],[PRICE]]*Table1478[[#This Row],[QUANTITY PURCHASED LAST YEAR]]</f>
        <v>465.85</v>
      </c>
    </row>
    <row r="172" spans="1:13" ht="14.45" x14ac:dyDescent="0.3">
      <c r="A172" s="1" t="s">
        <v>152</v>
      </c>
      <c r="B172">
        <v>1182</v>
      </c>
      <c r="C172" s="5"/>
      <c r="D172" s="5" t="s">
        <v>812</v>
      </c>
      <c r="E172" s="55" t="s">
        <v>465</v>
      </c>
      <c r="F172" s="5" t="s">
        <v>469</v>
      </c>
      <c r="G172" s="68">
        <v>201</v>
      </c>
      <c r="H172" s="83">
        <v>1.89</v>
      </c>
      <c r="I172" s="5"/>
      <c r="K172" t="str">
        <f>Table1478[[#This Row],[MANUFACTURER NAME]]</f>
        <v>3M</v>
      </c>
      <c r="L172">
        <f>Table1478[[#This Row],[MANUFACTURER ITEM NUMBER]]</f>
        <v>201</v>
      </c>
      <c r="M172" s="98">
        <f>Table1478[[#This Row],[PRICE]]*Table1478[[#This Row],[QUANTITY PURCHASED LAST YEAR]]</f>
        <v>2233.98</v>
      </c>
    </row>
    <row r="173" spans="1:13" ht="14.45" x14ac:dyDescent="0.3">
      <c r="A173" s="1" t="s">
        <v>154</v>
      </c>
      <c r="B173">
        <v>490</v>
      </c>
      <c r="C173" s="5"/>
      <c r="D173" s="5" t="s">
        <v>812</v>
      </c>
      <c r="E173" s="55" t="s">
        <v>466</v>
      </c>
      <c r="F173" s="5" t="s">
        <v>469</v>
      </c>
      <c r="G173" s="68">
        <v>201</v>
      </c>
      <c r="H173" s="83">
        <v>1.1399999999999999</v>
      </c>
      <c r="I173" s="5"/>
      <c r="K173" t="str">
        <f>Table1478[[#This Row],[MANUFACTURER NAME]]</f>
        <v>3M</v>
      </c>
      <c r="L173">
        <f>Table1478[[#This Row],[MANUFACTURER ITEM NUMBER]]</f>
        <v>201</v>
      </c>
      <c r="M173" s="98">
        <f>Table1478[[#This Row],[PRICE]]*Table1478[[#This Row],[QUANTITY PURCHASED LAST YEAR]]</f>
        <v>558.59999999999991</v>
      </c>
    </row>
    <row r="174" spans="1:13" ht="14.45" x14ac:dyDescent="0.3">
      <c r="A174" s="1" t="s">
        <v>155</v>
      </c>
      <c r="B174">
        <v>144</v>
      </c>
      <c r="C174" s="5"/>
      <c r="D174" s="5" t="s">
        <v>812</v>
      </c>
      <c r="E174" s="55" t="s">
        <v>467</v>
      </c>
      <c r="F174" s="5" t="s">
        <v>469</v>
      </c>
      <c r="G174" s="68">
        <v>201</v>
      </c>
      <c r="H174" s="83">
        <v>3.8</v>
      </c>
      <c r="I174" s="5"/>
      <c r="K174" t="str">
        <f>Table1478[[#This Row],[MANUFACTURER NAME]]</f>
        <v>3M</v>
      </c>
      <c r="L174">
        <f>Table1478[[#This Row],[MANUFACTURER ITEM NUMBER]]</f>
        <v>201</v>
      </c>
      <c r="M174" s="98">
        <f>Table1478[[#This Row],[PRICE]]*Table1478[[#This Row],[QUANTITY PURCHASED LAST YEAR]]</f>
        <v>547.19999999999993</v>
      </c>
    </row>
    <row r="175" spans="1:13" ht="14.45" x14ac:dyDescent="0.3">
      <c r="A175" s="1" t="s">
        <v>153</v>
      </c>
      <c r="B175">
        <v>544</v>
      </c>
      <c r="C175" s="5"/>
      <c r="D175" s="5" t="s">
        <v>812</v>
      </c>
      <c r="E175" s="55" t="s">
        <v>468</v>
      </c>
      <c r="F175" s="5" t="s">
        <v>469</v>
      </c>
      <c r="G175" s="68">
        <v>201</v>
      </c>
      <c r="H175" s="83">
        <v>1.52</v>
      </c>
      <c r="I175" s="5"/>
      <c r="K175" t="str">
        <f>Table1478[[#This Row],[MANUFACTURER NAME]]</f>
        <v>3M</v>
      </c>
      <c r="L175">
        <f>Table1478[[#This Row],[MANUFACTURER ITEM NUMBER]]</f>
        <v>201</v>
      </c>
      <c r="M175" s="98">
        <f>Table1478[[#This Row],[PRICE]]*Table1478[[#This Row],[QUANTITY PURCHASED LAST YEAR]]</f>
        <v>826.88</v>
      </c>
    </row>
    <row r="176" spans="1:13" ht="14.45" x14ac:dyDescent="0.3">
      <c r="A176" s="13" t="s">
        <v>159</v>
      </c>
      <c r="B176">
        <v>373</v>
      </c>
      <c r="C176" s="5"/>
      <c r="D176" s="5" t="s">
        <v>812</v>
      </c>
      <c r="E176" s="55" t="s">
        <v>444</v>
      </c>
      <c r="F176" s="5" t="s">
        <v>799</v>
      </c>
      <c r="G176" s="68"/>
      <c r="H176" s="83">
        <v>2.4700000000000002</v>
      </c>
      <c r="I176" s="5" t="s">
        <v>1134</v>
      </c>
      <c r="K176" t="str">
        <f>Table1478[[#This Row],[MANUFACTURER NAME]]</f>
        <v>Mavalus</v>
      </c>
      <c r="L176">
        <f>Table1478[[#This Row],[MANUFACTURER ITEM NUMBER]]</f>
        <v>0</v>
      </c>
      <c r="M176" s="98">
        <f>Table1478[[#This Row],[PRICE]]*Table1478[[#This Row],[QUANTITY PURCHASED LAST YEAR]]</f>
        <v>921.31000000000006</v>
      </c>
    </row>
    <row r="177" spans="1:13" ht="14.45" x14ac:dyDescent="0.3">
      <c r="A177" s="13" t="s">
        <v>163</v>
      </c>
      <c r="B177">
        <v>102</v>
      </c>
      <c r="C177" s="5"/>
      <c r="D177" s="5" t="s">
        <v>915</v>
      </c>
      <c r="E177" s="55" t="s">
        <v>474</v>
      </c>
      <c r="F177" s="5" t="s">
        <v>469</v>
      </c>
      <c r="G177" s="68" t="s">
        <v>475</v>
      </c>
      <c r="H177" s="83">
        <v>28.04</v>
      </c>
      <c r="I177" s="5"/>
      <c r="K177" t="str">
        <f>Table1478[[#This Row],[MANUFACTURER NAME]]</f>
        <v>3M</v>
      </c>
      <c r="L177" t="str">
        <f>Table1478[[#This Row],[MANUFACTURER ITEM NUMBER]]</f>
        <v>3850-6</v>
      </c>
      <c r="M177" s="98">
        <f>Table1478[[#This Row],[PRICE]]*Table1478[[#This Row],[QUANTITY PURCHASED LAST YEAR]]</f>
        <v>2860.08</v>
      </c>
    </row>
    <row r="178" spans="1:13" ht="14.45" x14ac:dyDescent="0.3">
      <c r="A178" s="13" t="s">
        <v>162</v>
      </c>
      <c r="B178">
        <v>401</v>
      </c>
      <c r="C178" s="5"/>
      <c r="D178" s="5" t="s">
        <v>915</v>
      </c>
      <c r="E178" s="55" t="s">
        <v>472</v>
      </c>
      <c r="F178" s="5" t="s">
        <v>469</v>
      </c>
      <c r="G178" s="68" t="s">
        <v>473</v>
      </c>
      <c r="H178" s="83">
        <v>6.08</v>
      </c>
      <c r="I178" s="5"/>
      <c r="K178" t="str">
        <f>Table1478[[#This Row],[MANUFACTURER NAME]]</f>
        <v>3M</v>
      </c>
      <c r="L178" t="str">
        <f>Table1478[[#This Row],[MANUFACTURER ITEM NUMBER]]</f>
        <v>3710-6</v>
      </c>
      <c r="M178" s="98">
        <f>Table1478[[#This Row],[PRICE]]*Table1478[[#This Row],[QUANTITY PURCHASED LAST YEAR]]</f>
        <v>2438.08</v>
      </c>
    </row>
    <row r="179" spans="1:13" ht="14.45" x14ac:dyDescent="0.3">
      <c r="A179" s="1" t="s">
        <v>164</v>
      </c>
      <c r="B179">
        <v>162</v>
      </c>
      <c r="C179" s="5"/>
      <c r="D179" s="5" t="s">
        <v>813</v>
      </c>
      <c r="E179" s="55" t="s">
        <v>800</v>
      </c>
      <c r="F179" s="5" t="s">
        <v>448</v>
      </c>
      <c r="G179" s="68"/>
      <c r="H179" s="83">
        <v>8.2200000000000006</v>
      </c>
      <c r="I179" s="5" t="s">
        <v>801</v>
      </c>
      <c r="K179" t="str">
        <f>Table1478[[#This Row],[MANUFACTURER NAME]]</f>
        <v>School Smart</v>
      </c>
      <c r="L179">
        <f>Table1478[[#This Row],[MANUFACTURER ITEM NUMBER]]</f>
        <v>0</v>
      </c>
      <c r="M179" s="98">
        <f>Table1478[[#This Row],[PRICE]]*Table1478[[#This Row],[QUANTITY PURCHASED LAST YEAR]]</f>
        <v>1331.64</v>
      </c>
    </row>
    <row r="180" spans="1:13" ht="14.45" x14ac:dyDescent="0.3">
      <c r="A180" s="24" t="s">
        <v>151</v>
      </c>
      <c r="B180">
        <v>316</v>
      </c>
      <c r="C180" s="5"/>
      <c r="D180" s="5" t="s">
        <v>813</v>
      </c>
      <c r="E180" s="55" t="s">
        <v>470</v>
      </c>
      <c r="F180" s="5" t="s">
        <v>448</v>
      </c>
      <c r="G180" s="68"/>
      <c r="H180" s="83">
        <v>6.83</v>
      </c>
      <c r="I180" s="5"/>
      <c r="K180" t="str">
        <f>Table1478[[#This Row],[MANUFACTURER NAME]]</f>
        <v>School Smart</v>
      </c>
      <c r="L180">
        <f>Table1478[[#This Row],[MANUFACTURER ITEM NUMBER]]</f>
        <v>0</v>
      </c>
      <c r="M180" s="98">
        <f>Table1478[[#This Row],[PRICE]]*Table1478[[#This Row],[QUANTITY PURCHASED LAST YEAR]]</f>
        <v>2158.2800000000002</v>
      </c>
    </row>
    <row r="181" spans="1:13" ht="14.45" x14ac:dyDescent="0.3">
      <c r="A181" s="1" t="s">
        <v>150</v>
      </c>
      <c r="B181">
        <v>948</v>
      </c>
      <c r="C181" s="5"/>
      <c r="D181" s="5" t="s">
        <v>813</v>
      </c>
      <c r="E181" s="55" t="s">
        <v>471</v>
      </c>
      <c r="F181" s="5" t="s">
        <v>448</v>
      </c>
      <c r="G181" s="68"/>
      <c r="H181" s="83">
        <v>6.83</v>
      </c>
      <c r="I181" s="5"/>
      <c r="K181" t="str">
        <f>Table1478[[#This Row],[MANUFACTURER NAME]]</f>
        <v>School Smart</v>
      </c>
      <c r="L181">
        <f>Table1478[[#This Row],[MANUFACTURER ITEM NUMBER]]</f>
        <v>0</v>
      </c>
      <c r="M181" s="98">
        <f>Table1478[[#This Row],[PRICE]]*Table1478[[#This Row],[QUANTITY PURCHASED LAST YEAR]]</f>
        <v>6474.84</v>
      </c>
    </row>
    <row r="182" spans="1:13" ht="57.6" x14ac:dyDescent="0.3">
      <c r="A182" s="4" t="s">
        <v>297</v>
      </c>
      <c r="B182" s="3" t="s">
        <v>47</v>
      </c>
      <c r="C182" s="2" t="s">
        <v>48</v>
      </c>
      <c r="D182" s="2" t="s">
        <v>49</v>
      </c>
      <c r="E182" s="54" t="s">
        <v>50</v>
      </c>
      <c r="F182" s="2" t="s">
        <v>51</v>
      </c>
      <c r="G182" s="2" t="s">
        <v>52</v>
      </c>
      <c r="H182" s="76" t="s">
        <v>53</v>
      </c>
      <c r="I182" s="12" t="s">
        <v>62</v>
      </c>
    </row>
    <row r="183" spans="1:13" s="21" customFormat="1" ht="14.45" x14ac:dyDescent="0.3">
      <c r="A183" s="10" t="s">
        <v>300</v>
      </c>
      <c r="B183" s="15">
        <v>163</v>
      </c>
      <c r="C183" s="27"/>
      <c r="D183" s="27" t="s">
        <v>944</v>
      </c>
      <c r="E183" s="58" t="s">
        <v>561</v>
      </c>
      <c r="F183" s="27" t="s">
        <v>942</v>
      </c>
      <c r="G183" s="70">
        <v>99904</v>
      </c>
      <c r="H183" s="85">
        <v>12.26</v>
      </c>
      <c r="I183" s="28"/>
      <c r="K183" s="21" t="str">
        <f>Table1579[[#This Row],[MANUFACTURER NAME]]</f>
        <v xml:space="preserve">Astrobright </v>
      </c>
      <c r="L183" s="21">
        <f>Table1579[[#This Row],[MANUFACTURER ITEM NUMBER]]</f>
        <v>99904</v>
      </c>
      <c r="M183" s="99">
        <f>Table1579[[#This Row],[PRICE]]*Table1579[[#This Row],[QUANTITY PURCHASED LAST YEAR]]</f>
        <v>1998.3799999999999</v>
      </c>
    </row>
    <row r="184" spans="1:13" s="21" customFormat="1" ht="14.45" x14ac:dyDescent="0.3">
      <c r="A184" s="10" t="s">
        <v>299</v>
      </c>
      <c r="B184" s="15">
        <v>594</v>
      </c>
      <c r="C184" s="27"/>
      <c r="D184" s="27" t="s">
        <v>945</v>
      </c>
      <c r="E184" s="58" t="s">
        <v>444</v>
      </c>
      <c r="F184" s="27" t="s">
        <v>942</v>
      </c>
      <c r="G184" s="70" t="s">
        <v>943</v>
      </c>
      <c r="H184" s="85">
        <v>9.41</v>
      </c>
      <c r="I184" s="28" t="s">
        <v>1006</v>
      </c>
      <c r="K184" s="21" t="str">
        <f>Table1579[[#This Row],[MANUFACTURER NAME]]</f>
        <v xml:space="preserve">Astrobright </v>
      </c>
      <c r="L184" s="21" t="str">
        <f>Table1579[[#This Row],[MANUFACTURER ITEM NUMBER]]</f>
        <v>22401 series</v>
      </c>
      <c r="M184" s="99">
        <f>Table1579[[#This Row],[PRICE]]*Table1579[[#This Row],[QUANTITY PURCHASED LAST YEAR]]</f>
        <v>5589.54</v>
      </c>
    </row>
    <row r="185" spans="1:13" s="21" customFormat="1" ht="14.45" x14ac:dyDescent="0.3">
      <c r="A185" s="10" t="s">
        <v>298</v>
      </c>
      <c r="B185" s="15">
        <v>266</v>
      </c>
      <c r="C185" s="27"/>
      <c r="D185" s="27" t="s">
        <v>945</v>
      </c>
      <c r="E185" s="58" t="s">
        <v>562</v>
      </c>
      <c r="F185" s="27" t="s">
        <v>942</v>
      </c>
      <c r="G185" s="70">
        <v>99904</v>
      </c>
      <c r="H185" s="85">
        <v>9.41</v>
      </c>
      <c r="I185" s="28"/>
      <c r="K185" s="21" t="str">
        <f>Table1579[[#This Row],[MANUFACTURER NAME]]</f>
        <v xml:space="preserve">Astrobright </v>
      </c>
      <c r="L185" s="21">
        <f>Table1579[[#This Row],[MANUFACTURER ITEM NUMBER]]</f>
        <v>99904</v>
      </c>
      <c r="M185" s="99">
        <f>Table1579[[#This Row],[PRICE]]*Table1579[[#This Row],[QUANTITY PURCHASED LAST YEAR]]</f>
        <v>2503.06</v>
      </c>
    </row>
    <row r="186" spans="1:13" s="21" customFormat="1" ht="14.45" x14ac:dyDescent="0.3">
      <c r="A186" s="10" t="s">
        <v>316</v>
      </c>
      <c r="B186" s="15">
        <v>176</v>
      </c>
      <c r="C186" s="27"/>
      <c r="D186" s="27" t="s">
        <v>807</v>
      </c>
      <c r="E186" s="58" t="s">
        <v>760</v>
      </c>
      <c r="F186" s="27" t="s">
        <v>867</v>
      </c>
      <c r="G186" s="70">
        <v>101189</v>
      </c>
      <c r="H186" s="85">
        <v>6.35</v>
      </c>
      <c r="I186" s="28"/>
      <c r="K186" s="21" t="str">
        <f>Table1579[[#This Row],[MANUFACTURER NAME]]</f>
        <v>Pacon</v>
      </c>
      <c r="L186" s="21">
        <f>Table1579[[#This Row],[MANUFACTURER ITEM NUMBER]]</f>
        <v>101189</v>
      </c>
      <c r="M186" s="99">
        <f>Table1579[[#This Row],[PRICE]]*Table1579[[#This Row],[QUANTITY PURCHASED LAST YEAR]]</f>
        <v>1117.5999999999999</v>
      </c>
    </row>
    <row r="187" spans="1:13" s="21" customFormat="1" ht="14.45" x14ac:dyDescent="0.3">
      <c r="A187" s="10" t="s">
        <v>315</v>
      </c>
      <c r="B187" s="15">
        <v>453</v>
      </c>
      <c r="C187" s="27"/>
      <c r="D187" s="27" t="s">
        <v>807</v>
      </c>
      <c r="E187" s="58" t="s">
        <v>761</v>
      </c>
      <c r="F187" s="27" t="s">
        <v>867</v>
      </c>
      <c r="G187" s="70">
        <v>101188</v>
      </c>
      <c r="H187" s="85">
        <v>6.04</v>
      </c>
      <c r="I187" s="28"/>
      <c r="K187" s="21" t="str">
        <f>Table1579[[#This Row],[MANUFACTURER NAME]]</f>
        <v>Pacon</v>
      </c>
      <c r="L187" s="21">
        <f>Table1579[[#This Row],[MANUFACTURER ITEM NUMBER]]</f>
        <v>101188</v>
      </c>
      <c r="M187" s="99">
        <f>Table1579[[#This Row],[PRICE]]*Table1579[[#This Row],[QUANTITY PURCHASED LAST YEAR]]</f>
        <v>2736.12</v>
      </c>
    </row>
    <row r="188" spans="1:13" s="21" customFormat="1" ht="14.45" x14ac:dyDescent="0.3">
      <c r="A188" s="1" t="s">
        <v>166</v>
      </c>
      <c r="B188">
        <v>1136</v>
      </c>
      <c r="C188" s="27"/>
      <c r="D188" s="27" t="s">
        <v>807</v>
      </c>
      <c r="E188" s="58" t="s">
        <v>563</v>
      </c>
      <c r="F188" s="27" t="s">
        <v>448</v>
      </c>
      <c r="G188" s="70" t="s">
        <v>946</v>
      </c>
      <c r="H188" s="85">
        <v>0.43</v>
      </c>
      <c r="I188" s="28"/>
      <c r="K188" s="21" t="str">
        <f>Table1579[[#This Row],[MANUFACTURER NAME]]</f>
        <v>School Smart</v>
      </c>
      <c r="L188" s="21" t="str">
        <f>Table1579[[#This Row],[MANUFACTURER ITEM NUMBER]]</f>
        <v>IND35P</v>
      </c>
      <c r="M188" s="99">
        <f>Table1579[[#This Row],[PRICE]]*Table1579[[#This Row],[QUANTITY PURCHASED LAST YEAR]]</f>
        <v>488.48</v>
      </c>
    </row>
    <row r="189" spans="1:13" s="21" customFormat="1" ht="14.45" x14ac:dyDescent="0.3">
      <c r="A189" s="1" t="s">
        <v>33</v>
      </c>
      <c r="B189">
        <v>3812</v>
      </c>
      <c r="C189" s="27"/>
      <c r="D189" s="27" t="s">
        <v>807</v>
      </c>
      <c r="E189" s="58" t="s">
        <v>564</v>
      </c>
      <c r="F189" s="27" t="s">
        <v>448</v>
      </c>
      <c r="G189" s="70" t="s">
        <v>947</v>
      </c>
      <c r="H189" s="85">
        <v>0.43</v>
      </c>
      <c r="I189" s="28"/>
      <c r="K189" s="21" t="str">
        <f>Table1579[[#This Row],[MANUFACTURER NAME]]</f>
        <v>School Smart</v>
      </c>
      <c r="L189" s="21" t="str">
        <f>Table1579[[#This Row],[MANUFACTURER ITEM NUMBER]]</f>
        <v>IND35RL</v>
      </c>
      <c r="M189" s="99">
        <f>Table1579[[#This Row],[PRICE]]*Table1579[[#This Row],[QUANTITY PURCHASED LAST YEAR]]</f>
        <v>1639.16</v>
      </c>
    </row>
    <row r="190" spans="1:13" s="21" customFormat="1" ht="14.45" x14ac:dyDescent="0.3">
      <c r="A190" s="1" t="s">
        <v>165</v>
      </c>
      <c r="B190" s="15">
        <v>412</v>
      </c>
      <c r="C190" s="27"/>
      <c r="D190" s="27" t="s">
        <v>807</v>
      </c>
      <c r="E190" s="58" t="s">
        <v>802</v>
      </c>
      <c r="F190" s="27" t="s">
        <v>803</v>
      </c>
      <c r="G190" s="70">
        <v>31</v>
      </c>
      <c r="H190" s="85">
        <v>0.52</v>
      </c>
      <c r="I190" s="28"/>
      <c r="K190" s="21" t="str">
        <f>Table1579[[#This Row],[MANUFACTURER NAME]]</f>
        <v>Oxford</v>
      </c>
      <c r="L190" s="21">
        <f>Table1579[[#This Row],[MANUFACTURER ITEM NUMBER]]</f>
        <v>31</v>
      </c>
      <c r="M190" s="99">
        <f>Table1579[[#This Row],[PRICE]]*Table1579[[#This Row],[QUANTITY PURCHASED LAST YEAR]]</f>
        <v>214.24</v>
      </c>
    </row>
    <row r="191" spans="1:13" s="21" customFormat="1" ht="14.45" x14ac:dyDescent="0.3">
      <c r="A191" s="1" t="s">
        <v>167</v>
      </c>
      <c r="B191">
        <v>171</v>
      </c>
      <c r="C191" s="27"/>
      <c r="D191" s="27" t="s">
        <v>807</v>
      </c>
      <c r="E191" s="58" t="s">
        <v>565</v>
      </c>
      <c r="F191" s="27" t="s">
        <v>448</v>
      </c>
      <c r="G191" s="70" t="s">
        <v>948</v>
      </c>
      <c r="H191" s="85">
        <v>0.69</v>
      </c>
      <c r="I191" s="28"/>
      <c r="K191" s="21" t="str">
        <f>Table1579[[#This Row],[MANUFACTURER NAME]]</f>
        <v>School Smart</v>
      </c>
      <c r="L191" s="21" t="str">
        <f>Table1579[[#This Row],[MANUFACTURER ITEM NUMBER]]</f>
        <v>IND46P</v>
      </c>
      <c r="M191" s="99">
        <f>Table1579[[#This Row],[PRICE]]*Table1579[[#This Row],[QUANTITY PURCHASED LAST YEAR]]</f>
        <v>117.99</v>
      </c>
    </row>
    <row r="192" spans="1:13" s="21" customFormat="1" ht="14.45" x14ac:dyDescent="0.3">
      <c r="A192" s="1" t="s">
        <v>168</v>
      </c>
      <c r="B192">
        <v>334</v>
      </c>
      <c r="C192" s="27"/>
      <c r="D192" s="27" t="s">
        <v>807</v>
      </c>
      <c r="E192" s="58" t="s">
        <v>566</v>
      </c>
      <c r="F192" s="27" t="s">
        <v>448</v>
      </c>
      <c r="G192" s="70" t="s">
        <v>949</v>
      </c>
      <c r="H192" s="85">
        <v>0.69</v>
      </c>
      <c r="I192" s="28"/>
      <c r="K192" s="21" t="str">
        <f>Table1579[[#This Row],[MANUFACTURER NAME]]</f>
        <v>School Smart</v>
      </c>
      <c r="L192" s="21" t="str">
        <f>Table1579[[#This Row],[MANUFACTURER ITEM NUMBER]]</f>
        <v>IND46RL</v>
      </c>
      <c r="M192" s="99">
        <f>Table1579[[#This Row],[PRICE]]*Table1579[[#This Row],[QUANTITY PURCHASED LAST YEAR]]</f>
        <v>230.45999999999998</v>
      </c>
    </row>
    <row r="193" spans="1:13" s="21" customFormat="1" ht="14.45" x14ac:dyDescent="0.3">
      <c r="A193" s="1" t="s">
        <v>169</v>
      </c>
      <c r="B193">
        <v>109</v>
      </c>
      <c r="C193" s="27"/>
      <c r="D193" s="27" t="s">
        <v>807</v>
      </c>
      <c r="E193" s="58" t="s">
        <v>804</v>
      </c>
      <c r="F193" s="27" t="s">
        <v>803</v>
      </c>
      <c r="G193" s="70" t="s">
        <v>950</v>
      </c>
      <c r="H193" s="85">
        <v>0.91</v>
      </c>
      <c r="I193" s="28"/>
      <c r="K193" s="21" t="str">
        <f>Table1579[[#This Row],[MANUFACTURER NAME]]</f>
        <v>Oxford</v>
      </c>
      <c r="L193" s="21" t="str">
        <f>Table1579[[#This Row],[MANUFACTURER ITEM NUMBER]]</f>
        <v>41EE</v>
      </c>
      <c r="M193" s="99">
        <f>Table1579[[#This Row],[PRICE]]*Table1579[[#This Row],[QUANTITY PURCHASED LAST YEAR]]</f>
        <v>99.19</v>
      </c>
    </row>
    <row r="194" spans="1:13" s="21" customFormat="1" ht="14.45" x14ac:dyDescent="0.3">
      <c r="A194" s="16" t="s">
        <v>398</v>
      </c>
      <c r="B194" s="25">
        <v>103</v>
      </c>
      <c r="C194" s="5"/>
      <c r="D194" s="27" t="s">
        <v>807</v>
      </c>
      <c r="E194" s="55" t="s">
        <v>568</v>
      </c>
      <c r="F194" s="5" t="s">
        <v>867</v>
      </c>
      <c r="G194" s="68">
        <v>5284</v>
      </c>
      <c r="H194" s="83">
        <v>4.18</v>
      </c>
      <c r="I194" s="5"/>
      <c r="K194" s="21" t="str">
        <f>Table1579[[#This Row],[MANUFACTURER NAME]]</f>
        <v>Pacon</v>
      </c>
      <c r="L194" s="21">
        <f>Table1579[[#This Row],[MANUFACTURER ITEM NUMBER]]</f>
        <v>5284</v>
      </c>
      <c r="M194" s="99">
        <f>Table1579[[#This Row],[PRICE]]*Table1579[[#This Row],[QUANTITY PURCHASED LAST YEAR]]</f>
        <v>430.53999999999996</v>
      </c>
    </row>
    <row r="195" spans="1:13" ht="14.45" x14ac:dyDescent="0.3">
      <c r="A195" s="23" t="s">
        <v>397</v>
      </c>
      <c r="B195" s="23">
        <v>466</v>
      </c>
      <c r="C195" s="27"/>
      <c r="D195" s="27" t="s">
        <v>807</v>
      </c>
      <c r="E195" s="58" t="s">
        <v>567</v>
      </c>
      <c r="F195" s="27" t="s">
        <v>867</v>
      </c>
      <c r="G195" s="70">
        <v>5281</v>
      </c>
      <c r="H195" s="85">
        <v>2.2400000000000002</v>
      </c>
      <c r="I195" s="28"/>
      <c r="K195" s="21" t="str">
        <f>Table1579[[#This Row],[MANUFACTURER NAME]]</f>
        <v>Pacon</v>
      </c>
      <c r="L195" s="21">
        <f>Table1579[[#This Row],[MANUFACTURER ITEM NUMBER]]</f>
        <v>5281</v>
      </c>
      <c r="M195" s="99">
        <f>Table1579[[#This Row],[PRICE]]*Table1579[[#This Row],[QUANTITY PURCHASED LAST YEAR]]</f>
        <v>1043.8400000000001</v>
      </c>
    </row>
    <row r="196" spans="1:13" ht="43.15" x14ac:dyDescent="0.3">
      <c r="A196" s="4" t="s">
        <v>7</v>
      </c>
      <c r="B196" s="3" t="s">
        <v>47</v>
      </c>
      <c r="C196" s="6" t="s">
        <v>48</v>
      </c>
      <c r="D196" s="6" t="s">
        <v>49</v>
      </c>
      <c r="E196" s="56" t="s">
        <v>50</v>
      </c>
      <c r="F196" s="6" t="s">
        <v>51</v>
      </c>
      <c r="G196" s="6" t="s">
        <v>52</v>
      </c>
      <c r="H196" s="77" t="s">
        <v>53</v>
      </c>
    </row>
    <row r="197" spans="1:13" ht="14.45" x14ac:dyDescent="0.3">
      <c r="A197" s="1" t="s">
        <v>171</v>
      </c>
      <c r="B197">
        <v>123</v>
      </c>
      <c r="C197" s="5"/>
      <c r="D197" s="5" t="s">
        <v>676</v>
      </c>
      <c r="E197" s="55" t="s">
        <v>569</v>
      </c>
      <c r="F197" s="5" t="s">
        <v>448</v>
      </c>
      <c r="G197" s="68">
        <v>100067</v>
      </c>
      <c r="H197" s="83">
        <v>13.04</v>
      </c>
      <c r="K197" t="str">
        <f>Table1781[[#This Row],[MANUFACTURER NAME]]</f>
        <v>School Smart</v>
      </c>
      <c r="L197">
        <f>Table1781[[#This Row],[MANUFACTURER ITEM NUMBER]]</f>
        <v>100067</v>
      </c>
      <c r="M197" s="98">
        <f>Table1781[[#This Row],[PRICE]]*Table1781[[#This Row],[QUANTITY PURCHASED LAST YEAR]]</f>
        <v>1603.9199999999998</v>
      </c>
    </row>
    <row r="198" spans="1:13" ht="14.45" x14ac:dyDescent="0.3">
      <c r="A198" s="1" t="s">
        <v>28</v>
      </c>
      <c r="B198">
        <v>501</v>
      </c>
      <c r="C198" s="5"/>
      <c r="D198" s="5" t="s">
        <v>676</v>
      </c>
      <c r="E198" s="55" t="s">
        <v>570</v>
      </c>
      <c r="F198" s="5" t="s">
        <v>448</v>
      </c>
      <c r="G198" s="68">
        <v>100073</v>
      </c>
      <c r="H198" s="83">
        <v>14.69</v>
      </c>
      <c r="K198" t="str">
        <f>Table1781[[#This Row],[MANUFACTURER NAME]]</f>
        <v>School Smart</v>
      </c>
      <c r="L198">
        <f>Table1781[[#This Row],[MANUFACTURER ITEM NUMBER]]</f>
        <v>100073</v>
      </c>
      <c r="M198" s="98">
        <f>Table1781[[#This Row],[PRICE]]*Table1781[[#This Row],[QUANTITY PURCHASED LAST YEAR]]</f>
        <v>7359.69</v>
      </c>
    </row>
    <row r="199" spans="1:13" ht="14.45" x14ac:dyDescent="0.3">
      <c r="A199" s="1" t="s">
        <v>172</v>
      </c>
      <c r="B199">
        <v>1581</v>
      </c>
      <c r="C199" s="5"/>
      <c r="D199" s="5" t="s">
        <v>676</v>
      </c>
      <c r="E199" s="55" t="s">
        <v>571</v>
      </c>
      <c r="F199" s="5" t="s">
        <v>448</v>
      </c>
      <c r="G199" s="68">
        <v>100069</v>
      </c>
      <c r="H199" s="83">
        <v>16.91</v>
      </c>
      <c r="K199" t="str">
        <f>Table1781[[#This Row],[MANUFACTURER NAME]]</f>
        <v>School Smart</v>
      </c>
      <c r="L199">
        <f>Table1781[[#This Row],[MANUFACTURER ITEM NUMBER]]</f>
        <v>100069</v>
      </c>
      <c r="M199" s="98">
        <f>Table1781[[#This Row],[PRICE]]*Table1781[[#This Row],[QUANTITY PURCHASED LAST YEAR]]</f>
        <v>26734.71</v>
      </c>
    </row>
    <row r="200" spans="1:13" ht="14.45" x14ac:dyDescent="0.3">
      <c r="A200" s="1" t="s">
        <v>170</v>
      </c>
      <c r="B200">
        <v>320</v>
      </c>
      <c r="C200" s="5"/>
      <c r="D200" s="5" t="s">
        <v>807</v>
      </c>
      <c r="E200" s="55" t="s">
        <v>572</v>
      </c>
      <c r="F200" s="5" t="s">
        <v>448</v>
      </c>
      <c r="G200" s="68" t="s">
        <v>951</v>
      </c>
      <c r="H200" s="83">
        <v>7.64</v>
      </c>
      <c r="K200" t="str">
        <f>Table1781[[#This Row],[MANUFACTURER NAME]]</f>
        <v>School Smart</v>
      </c>
      <c r="L200" t="str">
        <f>Table1781[[#This Row],[MANUFACTURER ITEM NUMBER]]</f>
        <v>SS086081</v>
      </c>
      <c r="M200" s="98">
        <f>Table1781[[#This Row],[PRICE]]*Table1781[[#This Row],[QUANTITY PURCHASED LAST YEAR]]</f>
        <v>2444.7999999999997</v>
      </c>
    </row>
    <row r="201" spans="1:13" ht="57.6" x14ac:dyDescent="0.3">
      <c r="A201" s="41" t="s">
        <v>12</v>
      </c>
      <c r="B201" s="35" t="s">
        <v>47</v>
      </c>
      <c r="C201" s="36" t="s">
        <v>48</v>
      </c>
      <c r="D201" s="35" t="s">
        <v>49</v>
      </c>
      <c r="E201" s="59" t="s">
        <v>50</v>
      </c>
      <c r="F201" s="35" t="s">
        <v>51</v>
      </c>
      <c r="G201" s="35" t="s">
        <v>52</v>
      </c>
      <c r="H201" s="78" t="s">
        <v>53</v>
      </c>
      <c r="I201" s="42" t="s">
        <v>62</v>
      </c>
    </row>
    <row r="202" spans="1:13" ht="14.45" x14ac:dyDescent="0.3">
      <c r="A202" s="40" t="s">
        <v>369</v>
      </c>
      <c r="B202" s="46">
        <v>539</v>
      </c>
      <c r="C202" s="46"/>
      <c r="D202" s="46" t="s">
        <v>812</v>
      </c>
      <c r="E202" s="60" t="s">
        <v>573</v>
      </c>
      <c r="F202" s="46" t="s">
        <v>953</v>
      </c>
      <c r="G202" s="71" t="s">
        <v>964</v>
      </c>
      <c r="H202" s="86">
        <v>15.54</v>
      </c>
      <c r="I202" s="46"/>
      <c r="K202" t="str">
        <f>Table300[[#This Row],[MANUFACTURER NAME]]</f>
        <v>ACCUSPLIT</v>
      </c>
      <c r="L202" t="str">
        <f>Table300[[#This Row],[MANUFACTURER ITEM NUMBER]]</f>
        <v>AE140XLE-XBX</v>
      </c>
      <c r="M202" s="98">
        <f>Table300[[#This Row],[PRICE]]*Table300[[#This Row],[QUANTITY PURCHASED LAST YEAR]]</f>
        <v>8376.06</v>
      </c>
    </row>
    <row r="203" spans="1:13" ht="14.45" x14ac:dyDescent="0.3">
      <c r="A203" s="47" t="s">
        <v>415</v>
      </c>
      <c r="B203" s="18">
        <v>224</v>
      </c>
      <c r="C203" s="18"/>
      <c r="D203" s="18" t="s">
        <v>939</v>
      </c>
      <c r="E203" s="61" t="s">
        <v>574</v>
      </c>
      <c r="F203" s="18" t="s">
        <v>954</v>
      </c>
      <c r="G203" s="72" t="s">
        <v>965</v>
      </c>
      <c r="H203" s="87">
        <v>89.22</v>
      </c>
      <c r="I203" s="18" t="s">
        <v>1149</v>
      </c>
      <c r="K203" t="str">
        <f>Table300[[#This Row],[MANUFACTURER NAME]]</f>
        <v>BORDETTE</v>
      </c>
      <c r="L203" t="str">
        <f>Table300[[#This Row],[MANUFACTURER ITEM NUMBER]]</f>
        <v>0043630-5987</v>
      </c>
      <c r="M203" s="98">
        <f>Table300[[#This Row],[PRICE]]*Table300[[#This Row],[QUANTITY PURCHASED LAST YEAR]]</f>
        <v>19985.28</v>
      </c>
    </row>
    <row r="204" spans="1:13" ht="14.45" x14ac:dyDescent="0.3">
      <c r="A204" s="39" t="s">
        <v>384</v>
      </c>
      <c r="B204" s="46">
        <v>101</v>
      </c>
      <c r="C204" s="46"/>
      <c r="D204" s="46" t="s">
        <v>812</v>
      </c>
      <c r="E204" s="60" t="s">
        <v>575</v>
      </c>
      <c r="F204" s="46" t="s">
        <v>819</v>
      </c>
      <c r="G204" s="71" t="s">
        <v>966</v>
      </c>
      <c r="H204" s="86">
        <v>2.96</v>
      </c>
      <c r="I204" s="46"/>
      <c r="K204" t="str">
        <f>Table300[[#This Row],[MANUFACTURER NAME]]</f>
        <v>SCHOOL SMART</v>
      </c>
      <c r="L204" t="str">
        <f>Table300[[#This Row],[MANUFACTURER ITEM NUMBER]]</f>
        <v>12455-17</v>
      </c>
      <c r="M204" s="98">
        <f>Table300[[#This Row],[PRICE]]*Table300[[#This Row],[QUANTITY PURCHASED LAST YEAR]]</f>
        <v>298.95999999999998</v>
      </c>
    </row>
    <row r="205" spans="1:13" ht="14.45" x14ac:dyDescent="0.3">
      <c r="A205" s="39" t="s">
        <v>385</v>
      </c>
      <c r="B205" s="46">
        <v>350</v>
      </c>
      <c r="C205" s="46"/>
      <c r="D205" s="46" t="s">
        <v>812</v>
      </c>
      <c r="E205" s="60" t="s">
        <v>576</v>
      </c>
      <c r="F205" s="46" t="s">
        <v>955</v>
      </c>
      <c r="G205" s="71" t="s">
        <v>967</v>
      </c>
      <c r="H205" s="86">
        <v>4.1399999999999997</v>
      </c>
      <c r="I205" s="46"/>
      <c r="K205" t="str">
        <f>Table300[[#This Row],[MANUFACTURER NAME]]</f>
        <v>HOUSE OF DOOLITTLE</v>
      </c>
      <c r="L205" t="str">
        <f>Table300[[#This Row],[MANUFACTURER ITEM NUMBER]]</f>
        <v>125-55-1718</v>
      </c>
      <c r="M205" s="98">
        <f>Table300[[#This Row],[PRICE]]*Table300[[#This Row],[QUANTITY PURCHASED LAST YEAR]]</f>
        <v>1449</v>
      </c>
    </row>
    <row r="206" spans="1:13" ht="14.45" x14ac:dyDescent="0.3">
      <c r="A206" s="38" t="s">
        <v>1</v>
      </c>
      <c r="B206" s="18">
        <v>3046</v>
      </c>
      <c r="C206" s="18"/>
      <c r="D206" s="18" t="s">
        <v>812</v>
      </c>
      <c r="E206" s="61" t="s">
        <v>577</v>
      </c>
      <c r="F206" s="18" t="s">
        <v>819</v>
      </c>
      <c r="G206" s="72">
        <v>1272480</v>
      </c>
      <c r="H206" s="87">
        <v>0.95</v>
      </c>
      <c r="I206" s="18"/>
      <c r="K206" t="str">
        <f>Table300[[#This Row],[MANUFACTURER NAME]]</f>
        <v>SCHOOL SMART</v>
      </c>
      <c r="L206">
        <f>Table300[[#This Row],[MANUFACTURER ITEM NUMBER]]</f>
        <v>1272480</v>
      </c>
      <c r="M206" s="98">
        <f>Table300[[#This Row],[PRICE]]*Table300[[#This Row],[QUANTITY PURCHASED LAST YEAR]]</f>
        <v>2893.7</v>
      </c>
    </row>
    <row r="207" spans="1:13" ht="14.45" x14ac:dyDescent="0.3">
      <c r="A207" s="38" t="s">
        <v>414</v>
      </c>
      <c r="B207" s="18">
        <v>113</v>
      </c>
      <c r="C207" s="18"/>
      <c r="D207" s="18" t="s">
        <v>812</v>
      </c>
      <c r="E207" s="61" t="s">
        <v>578</v>
      </c>
      <c r="F207" s="18" t="s">
        <v>819</v>
      </c>
      <c r="G207" s="72" t="s">
        <v>968</v>
      </c>
      <c r="H207" s="87">
        <v>7.27</v>
      </c>
      <c r="I207" s="18"/>
      <c r="K207" t="str">
        <f>Table300[[#This Row],[MANUFACTURER NAME]]</f>
        <v>SCHOOL SMART</v>
      </c>
      <c r="L207" t="str">
        <f>Table300[[#This Row],[MANUFACTURER ITEM NUMBER]]</f>
        <v>SSG-0001</v>
      </c>
      <c r="M207" s="98">
        <f>Table300[[#This Row],[PRICE]]*Table300[[#This Row],[QUANTITY PURCHASED LAST YEAR]]</f>
        <v>821.51</v>
      </c>
    </row>
    <row r="208" spans="1:13" ht="14.45" x14ac:dyDescent="0.3">
      <c r="A208" s="48" t="s">
        <v>193</v>
      </c>
      <c r="B208" s="18">
        <v>135</v>
      </c>
      <c r="C208" s="18"/>
      <c r="D208" s="18" t="s">
        <v>813</v>
      </c>
      <c r="E208" s="61" t="s">
        <v>584</v>
      </c>
      <c r="F208" s="18" t="s">
        <v>819</v>
      </c>
      <c r="G208" s="72">
        <v>5376</v>
      </c>
      <c r="H208" s="87">
        <v>3.04</v>
      </c>
      <c r="I208" s="18"/>
      <c r="K208" t="str">
        <f>Table300[[#This Row],[MANUFACTURER NAME]]</f>
        <v>SCHOOL SMART</v>
      </c>
      <c r="L208">
        <f>Table300[[#This Row],[MANUFACTURER ITEM NUMBER]]</f>
        <v>5376</v>
      </c>
      <c r="M208" s="98">
        <f>Table300[[#This Row],[PRICE]]*Table300[[#This Row],[QUANTITY PURCHASED LAST YEAR]]</f>
        <v>410.4</v>
      </c>
    </row>
    <row r="209" spans="1:13" ht="14.45" x14ac:dyDescent="0.3">
      <c r="A209" s="40" t="s">
        <v>348</v>
      </c>
      <c r="B209" s="18">
        <v>196</v>
      </c>
      <c r="C209" s="18"/>
      <c r="D209" s="18" t="s">
        <v>814</v>
      </c>
      <c r="E209" s="61" t="s">
        <v>579</v>
      </c>
      <c r="F209" s="18" t="s">
        <v>956</v>
      </c>
      <c r="G209" s="72" t="s">
        <v>969</v>
      </c>
      <c r="H209" s="87">
        <v>6.09</v>
      </c>
      <c r="I209" s="18"/>
      <c r="K209" t="str">
        <f>Table300[[#This Row],[MANUFACTURER NAME]]</f>
        <v>BIC</v>
      </c>
      <c r="L209" t="str">
        <f>Table300[[#This Row],[MANUFACTURER ITEM NUMBER]]</f>
        <v>WOTAPP418</v>
      </c>
      <c r="M209" s="98">
        <f>Table300[[#This Row],[PRICE]]*Table300[[#This Row],[QUANTITY PURCHASED LAST YEAR]]</f>
        <v>1193.6399999999999</v>
      </c>
    </row>
    <row r="210" spans="1:13" ht="14.45" x14ac:dyDescent="0.3">
      <c r="A210" s="39" t="s">
        <v>347</v>
      </c>
      <c r="B210" s="18">
        <v>115</v>
      </c>
      <c r="C210" s="18"/>
      <c r="D210" s="18" t="s">
        <v>941</v>
      </c>
      <c r="E210" s="61" t="s">
        <v>580</v>
      </c>
      <c r="F210" s="18" t="s">
        <v>957</v>
      </c>
      <c r="G210" s="72">
        <v>5643115</v>
      </c>
      <c r="H210" s="87">
        <v>3.14</v>
      </c>
      <c r="I210" s="18"/>
      <c r="K210" t="str">
        <f>Table300[[#This Row],[MANUFACTURER NAME]]</f>
        <v>PAPERMATE</v>
      </c>
      <c r="L210">
        <f>Table300[[#This Row],[MANUFACTURER ITEM NUMBER]]</f>
        <v>5643115</v>
      </c>
      <c r="M210" s="98">
        <f>Table300[[#This Row],[PRICE]]*Table300[[#This Row],[QUANTITY PURCHASED LAST YEAR]]</f>
        <v>361.1</v>
      </c>
    </row>
    <row r="211" spans="1:13" ht="14.45" x14ac:dyDescent="0.3">
      <c r="A211" s="39" t="s">
        <v>279</v>
      </c>
      <c r="B211" s="18">
        <v>840</v>
      </c>
      <c r="C211" s="18"/>
      <c r="D211" s="18" t="s">
        <v>812</v>
      </c>
      <c r="E211" s="61" t="s">
        <v>581</v>
      </c>
      <c r="F211" s="18" t="s">
        <v>958</v>
      </c>
      <c r="G211" s="72">
        <v>5640115</v>
      </c>
      <c r="H211" s="87">
        <v>1.06</v>
      </c>
      <c r="I211" s="18"/>
      <c r="K211" t="str">
        <f>Table300[[#This Row],[MANUFACTURER NAME]]</f>
        <v>LIQUID PAPER</v>
      </c>
      <c r="L211">
        <f>Table300[[#This Row],[MANUFACTURER ITEM NUMBER]]</f>
        <v>5640115</v>
      </c>
      <c r="M211" s="98">
        <f>Table300[[#This Row],[PRICE]]*Table300[[#This Row],[QUANTITY PURCHASED LAST YEAR]]</f>
        <v>890.40000000000009</v>
      </c>
    </row>
    <row r="212" spans="1:13" ht="14.45" x14ac:dyDescent="0.3">
      <c r="A212" s="40" t="s">
        <v>284</v>
      </c>
      <c r="B212" s="18">
        <v>302</v>
      </c>
      <c r="C212" s="18"/>
      <c r="D212" s="18" t="s">
        <v>812</v>
      </c>
      <c r="E212" s="61" t="s">
        <v>582</v>
      </c>
      <c r="F212" s="18" t="s">
        <v>956</v>
      </c>
      <c r="G212" s="72" t="s">
        <v>970</v>
      </c>
      <c r="H212" s="87">
        <v>1.69</v>
      </c>
      <c r="I212" s="18"/>
      <c r="K212" t="str">
        <f>Table300[[#This Row],[MANUFACTURER NAME]]</f>
        <v>BIC</v>
      </c>
      <c r="L212" t="str">
        <f>Table300[[#This Row],[MANUFACTURER ITEM NUMBER]]</f>
        <v>WOTAPP11</v>
      </c>
      <c r="M212" s="98">
        <f>Table300[[#This Row],[PRICE]]*Table300[[#This Row],[QUANTITY PURCHASED LAST YEAR]]</f>
        <v>510.38</v>
      </c>
    </row>
    <row r="213" spans="1:13" ht="14.45" x14ac:dyDescent="0.3">
      <c r="A213" s="40" t="s">
        <v>283</v>
      </c>
      <c r="B213" s="18">
        <v>112</v>
      </c>
      <c r="C213" s="18"/>
      <c r="D213" s="18" t="s">
        <v>901</v>
      </c>
      <c r="E213" s="61" t="s">
        <v>583</v>
      </c>
      <c r="F213" s="18" t="s">
        <v>956</v>
      </c>
      <c r="G213" s="72" t="s">
        <v>971</v>
      </c>
      <c r="H213" s="87">
        <v>14.69</v>
      </c>
      <c r="I213" s="18"/>
      <c r="K213" t="str">
        <f>Table300[[#This Row],[MANUFACTURER NAME]]</f>
        <v>BIC</v>
      </c>
      <c r="L213" t="str">
        <f>Table300[[#This Row],[MANUFACTURER ITEM NUMBER]]</f>
        <v>WOTAP10</v>
      </c>
      <c r="M213" s="98">
        <f>Table300[[#This Row],[PRICE]]*Table300[[#This Row],[QUANTITY PURCHASED LAST YEAR]]</f>
        <v>1645.28</v>
      </c>
    </row>
    <row r="214" spans="1:13" ht="14.45" x14ac:dyDescent="0.3">
      <c r="A214" s="50" t="s">
        <v>408</v>
      </c>
      <c r="B214" s="46">
        <v>144</v>
      </c>
      <c r="C214" s="46"/>
      <c r="D214" s="46" t="s">
        <v>812</v>
      </c>
      <c r="E214" s="60" t="s">
        <v>586</v>
      </c>
      <c r="F214" s="46" t="s">
        <v>959</v>
      </c>
      <c r="G214" s="71" t="s">
        <v>972</v>
      </c>
      <c r="H214" s="86">
        <v>12.01</v>
      </c>
      <c r="I214" s="46"/>
      <c r="K214" t="str">
        <f>Table300[[#This Row],[MANUFACTURER NAME]]</f>
        <v>LEARNING RESOURCES</v>
      </c>
      <c r="L214" t="str">
        <f>Table300[[#This Row],[MANUFACTURER ITEM NUMBER]]</f>
        <v>LER7482</v>
      </c>
      <c r="M214" s="98">
        <f>Table300[[#This Row],[PRICE]]*Table300[[#This Row],[QUANTITY PURCHASED LAST YEAR]]</f>
        <v>1729.44</v>
      </c>
    </row>
    <row r="215" spans="1:13" ht="14.45" x14ac:dyDescent="0.3">
      <c r="A215" s="18" t="s">
        <v>267</v>
      </c>
      <c r="B215" s="18">
        <v>458</v>
      </c>
      <c r="C215" s="18"/>
      <c r="D215" s="18" t="s">
        <v>812</v>
      </c>
      <c r="E215" s="61" t="s">
        <v>587</v>
      </c>
      <c r="F215" s="18" t="s">
        <v>960</v>
      </c>
      <c r="G215" s="72" t="s">
        <v>973</v>
      </c>
      <c r="H215" s="87">
        <v>9.92</v>
      </c>
      <c r="I215" s="18"/>
      <c r="K215" t="str">
        <f>Table300[[#This Row],[MANUFACTURER NAME]]</f>
        <v>MERRIAM-WEBSTER</v>
      </c>
      <c r="L215" t="str">
        <f>Table300[[#This Row],[MANUFACTURER ITEM NUMBER]]</f>
        <v>MER-732-6</v>
      </c>
      <c r="M215" s="98">
        <f>Table300[[#This Row],[PRICE]]*Table300[[#This Row],[QUANTITY PURCHASED LAST YEAR]]</f>
        <v>4543.3599999999997</v>
      </c>
    </row>
    <row r="216" spans="1:13" ht="14.45" x14ac:dyDescent="0.3">
      <c r="A216" s="39" t="s">
        <v>409</v>
      </c>
      <c r="B216" s="46">
        <v>140</v>
      </c>
      <c r="C216" s="46"/>
      <c r="D216" s="46" t="s">
        <v>812</v>
      </c>
      <c r="E216" s="60" t="s">
        <v>588</v>
      </c>
      <c r="F216" s="46" t="s">
        <v>960</v>
      </c>
      <c r="G216" s="71" t="s">
        <v>974</v>
      </c>
      <c r="H216" s="86">
        <v>4.2</v>
      </c>
      <c r="I216" s="46"/>
      <c r="K216" t="str">
        <f>Table300[[#This Row],[MANUFACTURER NAME]]</f>
        <v>MERRIAM-WEBSTER</v>
      </c>
      <c r="L216" t="str">
        <f>Table300[[#This Row],[MANUFACTURER ITEM NUMBER]]</f>
        <v>MER2956</v>
      </c>
      <c r="M216" s="98">
        <f>Table300[[#This Row],[PRICE]]*Table300[[#This Row],[QUANTITY PURCHASED LAST YEAR]]</f>
        <v>588</v>
      </c>
    </row>
    <row r="217" spans="1:13" ht="14.45" x14ac:dyDescent="0.3">
      <c r="A217" s="38" t="s">
        <v>417</v>
      </c>
      <c r="B217" s="46">
        <v>78</v>
      </c>
      <c r="C217" s="46"/>
      <c r="D217" s="46" t="s">
        <v>940</v>
      </c>
      <c r="E217" s="60" t="s">
        <v>589</v>
      </c>
      <c r="F217" s="46" t="s">
        <v>961</v>
      </c>
      <c r="G217" s="71" t="s">
        <v>975</v>
      </c>
      <c r="H217" s="86">
        <v>55.34</v>
      </c>
      <c r="I217" s="46"/>
      <c r="K217" t="str">
        <f>Table300[[#This Row],[MANUFACTURER NAME]]</f>
        <v>CHAMPION</v>
      </c>
      <c r="L217" t="str">
        <f>Table300[[#This Row],[MANUFACTURER ITEM NUMBER]]</f>
        <v>RXD6NRSET</v>
      </c>
      <c r="M217" s="98">
        <f>Table300[[#This Row],[PRICE]]*Table300[[#This Row],[QUANTITY PURCHASED LAST YEAR]]</f>
        <v>4316.5200000000004</v>
      </c>
    </row>
    <row r="218" spans="1:13" ht="14.45" x14ac:dyDescent="0.3">
      <c r="A218" s="40" t="s">
        <v>349</v>
      </c>
      <c r="B218" s="18">
        <v>398</v>
      </c>
      <c r="C218" s="18"/>
      <c r="D218" s="18" t="s">
        <v>812</v>
      </c>
      <c r="E218" s="61" t="s">
        <v>590</v>
      </c>
      <c r="F218" s="18" t="s">
        <v>962</v>
      </c>
      <c r="G218" s="72" t="s">
        <v>976</v>
      </c>
      <c r="H218" s="87">
        <v>0.72</v>
      </c>
      <c r="I218" s="18"/>
      <c r="K218" t="str">
        <f>Table300[[#This Row],[MANUFACTURER NAME]]</f>
        <v>CALIFONE</v>
      </c>
      <c r="L218" t="str">
        <f>Table300[[#This Row],[MANUFACTURER ITEM NUMBER]]</f>
        <v>E-1</v>
      </c>
      <c r="M218" s="98">
        <f>Table300[[#This Row],[PRICE]]*Table300[[#This Row],[QUANTITY PURCHASED LAST YEAR]]</f>
        <v>286.56</v>
      </c>
    </row>
    <row r="219" spans="1:13" ht="14.45" x14ac:dyDescent="0.3">
      <c r="A219" s="39" t="s">
        <v>387</v>
      </c>
      <c r="B219" s="46">
        <v>228</v>
      </c>
      <c r="C219" s="46"/>
      <c r="D219" s="46" t="s">
        <v>812</v>
      </c>
      <c r="E219" s="60" t="s">
        <v>591</v>
      </c>
      <c r="F219" s="46" t="s">
        <v>963</v>
      </c>
      <c r="G219" s="71" t="s">
        <v>977</v>
      </c>
      <c r="H219" s="86">
        <v>4.08</v>
      </c>
      <c r="I219" s="46"/>
      <c r="K219" t="str">
        <f>Table300[[#This Row],[MANUFACTURER NAME]]</f>
        <v>TREND ENTERPRISES</v>
      </c>
      <c r="L219" t="str">
        <f>Table300[[#This Row],[MANUFACTURER ITEM NUMBER]]</f>
        <v>T53101</v>
      </c>
      <c r="M219" s="98">
        <f>Table300[[#This Row],[PRICE]]*Table300[[#This Row],[QUANTITY PURCHASED LAST YEAR]]</f>
        <v>930.24</v>
      </c>
    </row>
    <row r="220" spans="1:13" ht="14.45" x14ac:dyDescent="0.3">
      <c r="A220" s="39" t="s">
        <v>386</v>
      </c>
      <c r="B220" s="46">
        <v>243</v>
      </c>
      <c r="C220" s="46"/>
      <c r="D220" s="46" t="s">
        <v>812</v>
      </c>
      <c r="E220" s="60" t="s">
        <v>592</v>
      </c>
      <c r="F220" s="46" t="s">
        <v>963</v>
      </c>
      <c r="G220" s="71" t="s">
        <v>978</v>
      </c>
      <c r="H220" s="86">
        <v>4.08</v>
      </c>
      <c r="I220" s="46"/>
      <c r="K220" t="str">
        <f>Table300[[#This Row],[MANUFACTURER NAME]]</f>
        <v>TREND ENTERPRISES</v>
      </c>
      <c r="L220" t="str">
        <f>Table300[[#This Row],[MANUFACTURER ITEM NUMBER]]</f>
        <v>T53105</v>
      </c>
      <c r="M220" s="98">
        <f>Table300[[#This Row],[PRICE]]*Table300[[#This Row],[QUANTITY PURCHASED LAST YEAR]]</f>
        <v>991.44</v>
      </c>
    </row>
    <row r="221" spans="1:13" ht="14.45" x14ac:dyDescent="0.3">
      <c r="A221" s="39" t="s">
        <v>388</v>
      </c>
      <c r="B221" s="46">
        <v>218</v>
      </c>
      <c r="C221" s="46"/>
      <c r="D221" s="46" t="s">
        <v>812</v>
      </c>
      <c r="E221" s="60" t="s">
        <v>593</v>
      </c>
      <c r="F221" s="46" t="s">
        <v>963</v>
      </c>
      <c r="G221" s="71" t="s">
        <v>979</v>
      </c>
      <c r="H221" s="86">
        <v>4.08</v>
      </c>
      <c r="I221" s="46"/>
      <c r="K221" t="str">
        <f>Table300[[#This Row],[MANUFACTURER NAME]]</f>
        <v>TREND ENTERPRISES</v>
      </c>
      <c r="L221" t="str">
        <f>Table300[[#This Row],[MANUFACTURER ITEM NUMBER]]</f>
        <v>T53103</v>
      </c>
      <c r="M221" s="98">
        <f>Table300[[#This Row],[PRICE]]*Table300[[#This Row],[QUANTITY PURCHASED LAST YEAR]]</f>
        <v>889.44</v>
      </c>
    </row>
    <row r="222" spans="1:13" ht="14.45" x14ac:dyDescent="0.3">
      <c r="A222" s="39" t="s">
        <v>149</v>
      </c>
      <c r="B222" s="18">
        <v>125</v>
      </c>
      <c r="C222" s="18"/>
      <c r="D222" s="18" t="s">
        <v>812</v>
      </c>
      <c r="E222" s="61" t="s">
        <v>594</v>
      </c>
      <c r="F222" s="18" t="s">
        <v>819</v>
      </c>
      <c r="G222" s="72" t="s">
        <v>980</v>
      </c>
      <c r="H222" s="87">
        <v>4.3</v>
      </c>
      <c r="I222" s="18"/>
      <c r="K222" t="str">
        <f>Table300[[#This Row],[MANUFACTURER NAME]]</f>
        <v>SCHOOL SMART</v>
      </c>
      <c r="L222" t="str">
        <f>Table300[[#This Row],[MANUFACTURER ITEM NUMBER]]</f>
        <v>GLUEGUN1015</v>
      </c>
      <c r="M222" s="98">
        <f>Table300[[#This Row],[PRICE]]*Table300[[#This Row],[QUANTITY PURCHASED LAST YEAR]]</f>
        <v>537.5</v>
      </c>
    </row>
    <row r="223" spans="1:13" ht="14.45" x14ac:dyDescent="0.3">
      <c r="A223" s="47" t="s">
        <v>13</v>
      </c>
      <c r="B223" s="18">
        <v>2601</v>
      </c>
      <c r="C223" s="18"/>
      <c r="D223" s="18" t="s">
        <v>812</v>
      </c>
      <c r="E223" s="61" t="s">
        <v>595</v>
      </c>
      <c r="F223" s="18" t="s">
        <v>962</v>
      </c>
      <c r="G223" s="72" t="s">
        <v>981</v>
      </c>
      <c r="H223" s="87">
        <v>10.89</v>
      </c>
      <c r="I223" s="18"/>
      <c r="K223" t="str">
        <f>Table300[[#This Row],[MANUFACTURER NAME]]</f>
        <v>CALIFONE</v>
      </c>
      <c r="L223" t="str">
        <f>Table300[[#This Row],[MANUFACTURER ITEM NUMBER]]</f>
        <v>2924AV-PS</v>
      </c>
      <c r="M223" s="98">
        <f>Table300[[#This Row],[PRICE]]*Table300[[#This Row],[QUANTITY PURCHASED LAST YEAR]]</f>
        <v>28324.890000000003</v>
      </c>
    </row>
    <row r="224" spans="1:13" ht="14.45" x14ac:dyDescent="0.3">
      <c r="A224" s="39" t="s">
        <v>273</v>
      </c>
      <c r="B224" s="18">
        <v>348</v>
      </c>
      <c r="C224" s="18"/>
      <c r="D224" s="18" t="s">
        <v>812</v>
      </c>
      <c r="E224" s="61" t="s">
        <v>596</v>
      </c>
      <c r="F224" s="18" t="s">
        <v>819</v>
      </c>
      <c r="G224" s="72" t="s">
        <v>982</v>
      </c>
      <c r="H224" s="87">
        <v>0.44</v>
      </c>
      <c r="I224" s="18"/>
      <c r="K224" t="str">
        <f>Table300[[#This Row],[MANUFACTURER NAME]]</f>
        <v>SCHOOL SMART</v>
      </c>
      <c r="L224" t="str">
        <f>Table300[[#This Row],[MANUFACTURER ITEM NUMBER]]</f>
        <v>T20005</v>
      </c>
      <c r="M224" s="98">
        <f>Table300[[#This Row],[PRICE]]*Table300[[#This Row],[QUANTITY PURCHASED LAST YEAR]]</f>
        <v>153.12</v>
      </c>
    </row>
    <row r="225" spans="1:13" ht="14.45" x14ac:dyDescent="0.3">
      <c r="A225" s="39" t="s">
        <v>274</v>
      </c>
      <c r="B225" s="18">
        <v>182</v>
      </c>
      <c r="C225" s="18"/>
      <c r="D225" s="18" t="s">
        <v>812</v>
      </c>
      <c r="E225" s="61" t="s">
        <v>597</v>
      </c>
      <c r="F225" s="18" t="s">
        <v>819</v>
      </c>
      <c r="G225" s="72">
        <v>3303</v>
      </c>
      <c r="H225" s="87">
        <v>2.76</v>
      </c>
      <c r="I225" s="18"/>
      <c r="K225" t="str">
        <f>Table300[[#This Row],[MANUFACTURER NAME]]</f>
        <v>SCHOOL SMART</v>
      </c>
      <c r="L225">
        <f>Table300[[#This Row],[MANUFACTURER ITEM NUMBER]]</f>
        <v>3303</v>
      </c>
      <c r="M225" s="98">
        <f>Table300[[#This Row],[PRICE]]*Table300[[#This Row],[QUANTITY PURCHASED LAST YEAR]]</f>
        <v>502.31999999999994</v>
      </c>
    </row>
    <row r="226" spans="1:13" ht="14.45" x14ac:dyDescent="0.3">
      <c r="A226" s="39" t="s">
        <v>395</v>
      </c>
      <c r="B226" s="46">
        <v>483</v>
      </c>
      <c r="C226" s="46"/>
      <c r="D226" s="46" t="s">
        <v>812</v>
      </c>
      <c r="E226" s="60" t="s">
        <v>598</v>
      </c>
      <c r="F226" s="46" t="s">
        <v>992</v>
      </c>
      <c r="G226" s="71">
        <v>37075</v>
      </c>
      <c r="H226" s="86">
        <v>1.1100000000000001</v>
      </c>
      <c r="I226" s="46"/>
      <c r="K226" t="str">
        <f>Table300[[#This Row],[MANUFACTURER NAME]]</f>
        <v>KWIK KOLD</v>
      </c>
      <c r="L226">
        <f>Table300[[#This Row],[MANUFACTURER ITEM NUMBER]]</f>
        <v>37075</v>
      </c>
      <c r="M226" s="98">
        <f>Table300[[#This Row],[PRICE]]*Table300[[#This Row],[QUANTITY PURCHASED LAST YEAR]]</f>
        <v>536.13</v>
      </c>
    </row>
    <row r="227" spans="1:13" ht="14.45" x14ac:dyDescent="0.3">
      <c r="A227" s="38" t="s">
        <v>412</v>
      </c>
      <c r="B227" s="18">
        <v>68</v>
      </c>
      <c r="C227" s="18"/>
      <c r="D227" s="18" t="s">
        <v>991</v>
      </c>
      <c r="E227" s="61" t="s">
        <v>599</v>
      </c>
      <c r="F227" s="18" t="s">
        <v>993</v>
      </c>
      <c r="G227" s="72">
        <v>5160</v>
      </c>
      <c r="H227" s="87">
        <v>26.41</v>
      </c>
      <c r="I227" s="18"/>
      <c r="K227" t="str">
        <f>Table300[[#This Row],[MANUFACTURER NAME]]</f>
        <v>AVERY</v>
      </c>
      <c r="L227">
        <f>Table300[[#This Row],[MANUFACTURER ITEM NUMBER]]</f>
        <v>5160</v>
      </c>
      <c r="M227" s="98">
        <f>Table300[[#This Row],[PRICE]]*Table300[[#This Row],[QUANTITY PURCHASED LAST YEAR]]</f>
        <v>1795.88</v>
      </c>
    </row>
    <row r="228" spans="1:13" ht="14.45" x14ac:dyDescent="0.3">
      <c r="A228" s="38" t="s">
        <v>413</v>
      </c>
      <c r="B228" s="18">
        <v>81</v>
      </c>
      <c r="C228" s="18"/>
      <c r="D228" s="18" t="s">
        <v>814</v>
      </c>
      <c r="E228" s="61" t="s">
        <v>600</v>
      </c>
      <c r="F228" s="18" t="s">
        <v>994</v>
      </c>
      <c r="G228" s="72">
        <v>22515</v>
      </c>
      <c r="H228" s="87">
        <v>24.05</v>
      </c>
      <c r="I228" s="18"/>
      <c r="K228" t="str">
        <f>Table300[[#This Row],[MANUFACTURER NAME]]</f>
        <v>PACIFIC PLAY TENTS</v>
      </c>
      <c r="L228">
        <f>Table300[[#This Row],[MANUFACTURER ITEM NUMBER]]</f>
        <v>22515</v>
      </c>
      <c r="M228" s="98">
        <f>Table300[[#This Row],[PRICE]]*Table300[[#This Row],[QUANTITY PURCHASED LAST YEAR]]</f>
        <v>1948.05</v>
      </c>
    </row>
    <row r="229" spans="1:13" ht="14.45" x14ac:dyDescent="0.3">
      <c r="A229" s="39" t="s">
        <v>404</v>
      </c>
      <c r="B229" s="46">
        <v>185</v>
      </c>
      <c r="C229" s="46"/>
      <c r="D229" s="46" t="s">
        <v>812</v>
      </c>
      <c r="E229" s="60" t="s">
        <v>601</v>
      </c>
      <c r="F229" s="46" t="s">
        <v>995</v>
      </c>
      <c r="G229" s="71">
        <v>356768</v>
      </c>
      <c r="H229" s="86">
        <v>0.86</v>
      </c>
      <c r="I229" s="46"/>
      <c r="K229" t="str">
        <f>Table300[[#This Row],[MANUFACTURER NAME]]</f>
        <v>SPEEDBALL</v>
      </c>
      <c r="L229">
        <f>Table300[[#This Row],[MANUFACTURER ITEM NUMBER]]</f>
        <v>356768</v>
      </c>
      <c r="M229" s="98">
        <f>Table300[[#This Row],[PRICE]]*Table300[[#This Row],[QUANTITY PURCHASED LAST YEAR]]</f>
        <v>159.1</v>
      </c>
    </row>
    <row r="230" spans="1:13" ht="14.45" x14ac:dyDescent="0.3">
      <c r="A230" s="39" t="s">
        <v>405</v>
      </c>
      <c r="B230" s="46">
        <v>100</v>
      </c>
      <c r="C230" s="46"/>
      <c r="D230" s="46" t="s">
        <v>812</v>
      </c>
      <c r="E230" s="60" t="s">
        <v>602</v>
      </c>
      <c r="F230" s="46" t="s">
        <v>995</v>
      </c>
      <c r="G230" s="71">
        <v>4367</v>
      </c>
      <c r="H230" s="86">
        <v>1.75</v>
      </c>
      <c r="I230" s="46"/>
      <c r="K230" t="str">
        <f>Table300[[#This Row],[MANUFACTURER NAME]]</f>
        <v>SPEEDBALL</v>
      </c>
      <c r="L230">
        <f>Table300[[#This Row],[MANUFACTURER ITEM NUMBER]]</f>
        <v>4367</v>
      </c>
      <c r="M230" s="98">
        <f>Table300[[#This Row],[PRICE]]*Table300[[#This Row],[QUANTITY PURCHASED LAST YEAR]]</f>
        <v>175</v>
      </c>
    </row>
    <row r="231" spans="1:13" ht="14.45" x14ac:dyDescent="0.3">
      <c r="A231" s="39" t="s">
        <v>392</v>
      </c>
      <c r="B231" s="18">
        <v>214</v>
      </c>
      <c r="C231" s="46"/>
      <c r="D231" s="46" t="s">
        <v>813</v>
      </c>
      <c r="E231" s="60" t="s">
        <v>603</v>
      </c>
      <c r="F231" s="46" t="s">
        <v>819</v>
      </c>
      <c r="G231" s="71" t="s">
        <v>983</v>
      </c>
      <c r="H231" s="86">
        <v>4.3499999999999996</v>
      </c>
      <c r="I231" s="46"/>
      <c r="K231" t="str">
        <f>Table300[[#This Row],[MANUFACTURER NAME]]</f>
        <v>SCHOOL SMART</v>
      </c>
      <c r="L231" t="str">
        <f>Table300[[#This Row],[MANUFACTURER ITEM NUMBER]]</f>
        <v>SS-P3312BR</v>
      </c>
      <c r="M231" s="98">
        <f>Table300[[#This Row],[PRICE]]*Table300[[#This Row],[QUANTITY PURCHASED LAST YEAR]]</f>
        <v>930.9</v>
      </c>
    </row>
    <row r="232" spans="1:13" ht="14.45" x14ac:dyDescent="0.3">
      <c r="A232" s="39" t="s">
        <v>393</v>
      </c>
      <c r="B232" s="18">
        <v>201</v>
      </c>
      <c r="C232" s="46"/>
      <c r="D232" s="46" t="s">
        <v>813</v>
      </c>
      <c r="E232" s="60" t="s">
        <v>604</v>
      </c>
      <c r="F232" s="46" t="s">
        <v>819</v>
      </c>
      <c r="G232" s="71" t="s">
        <v>984</v>
      </c>
      <c r="H232" s="86">
        <v>4.3499999999999996</v>
      </c>
      <c r="I232" s="46"/>
      <c r="K232" t="str">
        <f>Table300[[#This Row],[MANUFACTURER NAME]]</f>
        <v>SCHOOL SMART</v>
      </c>
      <c r="L232" t="str">
        <f>Table300[[#This Row],[MANUFACTURER ITEM NUMBER]]</f>
        <v>SS-P3312N</v>
      </c>
      <c r="M232" s="98">
        <f>Table300[[#This Row],[PRICE]]*Table300[[#This Row],[QUANTITY PURCHASED LAST YEAR]]</f>
        <v>874.34999999999991</v>
      </c>
    </row>
    <row r="233" spans="1:13" ht="14.45" x14ac:dyDescent="0.3">
      <c r="A233" s="39" t="s">
        <v>391</v>
      </c>
      <c r="B233" s="18">
        <v>363</v>
      </c>
      <c r="C233" s="46"/>
      <c r="D233" s="46" t="s">
        <v>813</v>
      </c>
      <c r="E233" s="60" t="s">
        <v>605</v>
      </c>
      <c r="F233" s="46" t="s">
        <v>819</v>
      </c>
      <c r="G233" s="71" t="s">
        <v>985</v>
      </c>
      <c r="H233" s="86">
        <v>3.29</v>
      </c>
      <c r="I233" s="46"/>
      <c r="K233" t="str">
        <f>Table300[[#This Row],[MANUFACTURER NAME]]</f>
        <v>SCHOOL SMART</v>
      </c>
      <c r="L233" t="str">
        <f>Table300[[#This Row],[MANUFACTURER ITEM NUMBER]]</f>
        <v>SS-P3312AP</v>
      </c>
      <c r="M233" s="98">
        <f>Table300[[#This Row],[PRICE]]*Table300[[#This Row],[QUANTITY PURCHASED LAST YEAR]]</f>
        <v>1194.27</v>
      </c>
    </row>
    <row r="234" spans="1:13" ht="14.45" x14ac:dyDescent="0.3">
      <c r="A234" s="39" t="s">
        <v>394</v>
      </c>
      <c r="B234" s="46">
        <v>530</v>
      </c>
      <c r="C234" s="46"/>
      <c r="D234" s="46" t="s">
        <v>813</v>
      </c>
      <c r="E234" s="60" t="s">
        <v>606</v>
      </c>
      <c r="F234" s="46" t="s">
        <v>819</v>
      </c>
      <c r="G234" s="71" t="s">
        <v>986</v>
      </c>
      <c r="H234" s="86">
        <v>3.05</v>
      </c>
      <c r="I234" s="46"/>
      <c r="K234" t="str">
        <f>Table300[[#This Row],[MANUFACTURER NAME]]</f>
        <v>SCHOOL SMART</v>
      </c>
      <c r="L234" t="str">
        <f>Table300[[#This Row],[MANUFACTURER ITEM NUMBER]]</f>
        <v>SS-P3312Y</v>
      </c>
      <c r="M234" s="98">
        <f>Table300[[#This Row],[PRICE]]*Table300[[#This Row],[QUANTITY PURCHASED LAST YEAR]]</f>
        <v>1616.5</v>
      </c>
    </row>
    <row r="235" spans="1:13" ht="14.45" x14ac:dyDescent="0.3">
      <c r="A235" s="39" t="s">
        <v>280</v>
      </c>
      <c r="B235" s="18">
        <v>132</v>
      </c>
      <c r="C235" s="18"/>
      <c r="D235" s="18" t="s">
        <v>812</v>
      </c>
      <c r="E235" s="61" t="s">
        <v>607</v>
      </c>
      <c r="F235" s="18" t="s">
        <v>819</v>
      </c>
      <c r="G235" s="72">
        <v>200102</v>
      </c>
      <c r="H235" s="87">
        <v>0.31</v>
      </c>
      <c r="I235" s="18"/>
      <c r="K235" t="str">
        <f>Table300[[#This Row],[MANUFACTURER NAME]]</f>
        <v>SCHOOL SMART</v>
      </c>
      <c r="L235">
        <f>Table300[[#This Row],[MANUFACTURER ITEM NUMBER]]</f>
        <v>200102</v>
      </c>
      <c r="M235" s="98">
        <f>Table300[[#This Row],[PRICE]]*Table300[[#This Row],[QUANTITY PURCHASED LAST YEAR]]</f>
        <v>40.92</v>
      </c>
    </row>
    <row r="236" spans="1:13" ht="14.45" x14ac:dyDescent="0.3">
      <c r="A236" s="39" t="s">
        <v>191</v>
      </c>
      <c r="B236" s="18">
        <v>492</v>
      </c>
      <c r="C236" s="18"/>
      <c r="D236" s="18" t="s">
        <v>812</v>
      </c>
      <c r="E236" s="61" t="s">
        <v>805</v>
      </c>
      <c r="F236" s="18" t="s">
        <v>996</v>
      </c>
      <c r="G236" s="72">
        <v>5600</v>
      </c>
      <c r="H236" s="87">
        <v>0.68</v>
      </c>
      <c r="I236" s="18" t="s">
        <v>806</v>
      </c>
      <c r="K236" t="str">
        <f>Table300[[#This Row],[MANUFACTURER NAME]]</f>
        <v>C-LINE</v>
      </c>
      <c r="L236">
        <f>Table300[[#This Row],[MANUFACTURER ITEM NUMBER]]</f>
        <v>5600</v>
      </c>
      <c r="M236" s="98">
        <f>Table300[[#This Row],[PRICE]]*Table300[[#This Row],[QUANTITY PURCHASED LAST YEAR]]</f>
        <v>334.56</v>
      </c>
    </row>
    <row r="237" spans="1:13" ht="14.45" x14ac:dyDescent="0.3">
      <c r="A237" s="39" t="s">
        <v>194</v>
      </c>
      <c r="B237" s="18">
        <v>136</v>
      </c>
      <c r="C237" s="18"/>
      <c r="D237" s="18" t="s">
        <v>813</v>
      </c>
      <c r="E237" s="61" t="s">
        <v>608</v>
      </c>
      <c r="F237" s="18" t="s">
        <v>905</v>
      </c>
      <c r="G237" s="72" t="s">
        <v>987</v>
      </c>
      <c r="H237" s="87">
        <v>2.09</v>
      </c>
      <c r="I237" s="18"/>
      <c r="K237" t="str">
        <f>Table300[[#This Row],[MANUFACTURER NAME]]</f>
        <v>THE CLASSICS</v>
      </c>
      <c r="L237" t="str">
        <f>Table300[[#This Row],[MANUFACTURER ITEM NUMBER]]</f>
        <v>TPG-16212</v>
      </c>
      <c r="M237" s="98">
        <f>Table300[[#This Row],[PRICE]]*Table300[[#This Row],[QUANTITY PURCHASED LAST YEAR]]</f>
        <v>284.24</v>
      </c>
    </row>
    <row r="238" spans="1:13" ht="14.45" x14ac:dyDescent="0.3">
      <c r="A238" s="39" t="s">
        <v>192</v>
      </c>
      <c r="B238" s="18">
        <v>258</v>
      </c>
      <c r="C238" s="18"/>
      <c r="D238" s="18" t="s">
        <v>812</v>
      </c>
      <c r="E238" s="61" t="s">
        <v>609</v>
      </c>
      <c r="F238" s="18" t="s">
        <v>997</v>
      </c>
      <c r="G238" s="72" t="s">
        <v>988</v>
      </c>
      <c r="H238" s="87">
        <v>2.44</v>
      </c>
      <c r="I238" s="18"/>
      <c r="K238" t="str">
        <f>Table300[[#This Row],[MANUFACTURER NAME]]</f>
        <v>ALVIN</v>
      </c>
      <c r="L238" t="str">
        <f>Table300[[#This Row],[MANUFACTURER ITEM NUMBER]]</f>
        <v>N614</v>
      </c>
      <c r="M238" s="98">
        <f>Table300[[#This Row],[PRICE]]*Table300[[#This Row],[QUANTITY PURCHASED LAST YEAR]]</f>
        <v>629.52</v>
      </c>
    </row>
    <row r="239" spans="1:13" ht="14.45" x14ac:dyDescent="0.3">
      <c r="A239" s="39" t="s">
        <v>400</v>
      </c>
      <c r="B239" s="46">
        <v>787</v>
      </c>
      <c r="C239" s="46"/>
      <c r="D239" s="46" t="s">
        <v>816</v>
      </c>
      <c r="E239" s="60" t="s">
        <v>610</v>
      </c>
      <c r="F239" s="46" t="s">
        <v>998</v>
      </c>
      <c r="G239" s="71" t="s">
        <v>989</v>
      </c>
      <c r="H239" s="86">
        <v>0.87</v>
      </c>
      <c r="I239" s="46"/>
      <c r="K239" t="str">
        <f>Table300[[#This Row],[MANUFACTURER NAME]]</f>
        <v>CREATIVITY STREET</v>
      </c>
      <c r="L239" t="str">
        <f>Table300[[#This Row],[MANUFACTURER ITEM NUMBER]]</f>
        <v>AC7112-01DI</v>
      </c>
      <c r="M239" s="98">
        <f>Table300[[#This Row],[PRICE]]*Table300[[#This Row],[QUANTITY PURCHASED LAST YEAR]]</f>
        <v>684.68999999999994</v>
      </c>
    </row>
    <row r="240" spans="1:13" ht="14.45" x14ac:dyDescent="0.3">
      <c r="A240" s="39" t="s">
        <v>401</v>
      </c>
      <c r="B240" s="46">
        <v>100</v>
      </c>
      <c r="C240" s="46"/>
      <c r="D240" s="46" t="s">
        <v>816</v>
      </c>
      <c r="E240" s="60" t="s">
        <v>444</v>
      </c>
      <c r="F240" s="46" t="s">
        <v>998</v>
      </c>
      <c r="G240" s="71" t="s">
        <v>990</v>
      </c>
      <c r="H240" s="86">
        <v>0.87</v>
      </c>
      <c r="I240" s="46"/>
      <c r="K240" t="str">
        <f>Table300[[#This Row],[MANUFACTURER NAME]]</f>
        <v>CREATIVITY STREET</v>
      </c>
      <c r="L240" t="str">
        <f>Table300[[#This Row],[MANUFACTURER ITEM NUMBER]]</f>
        <v>AC7112-03</v>
      </c>
      <c r="M240" s="98">
        <f>Table300[[#This Row],[PRICE]]*Table300[[#This Row],[QUANTITY PURCHASED LAST YEAR]]</f>
        <v>87</v>
      </c>
    </row>
    <row r="241" spans="1:13" ht="14.45" x14ac:dyDescent="0.3">
      <c r="A241" s="38" t="s">
        <v>416</v>
      </c>
      <c r="B241" s="18">
        <v>149</v>
      </c>
      <c r="C241" s="18"/>
      <c r="D241" s="18" t="s">
        <v>814</v>
      </c>
      <c r="E241" s="61" t="s">
        <v>611</v>
      </c>
      <c r="F241" s="18" t="s">
        <v>1001</v>
      </c>
      <c r="G241" s="72">
        <v>3782</v>
      </c>
      <c r="H241" s="87">
        <v>4.91</v>
      </c>
      <c r="I241" s="18"/>
      <c r="K241" t="str">
        <f>Table300[[#This Row],[MANUFACTURER NAME]]</f>
        <v>PACON</v>
      </c>
      <c r="L241">
        <f>Table300[[#This Row],[MANUFACTURER ITEM NUMBER]]</f>
        <v>3782</v>
      </c>
      <c r="M241" s="98">
        <f>Table300[[#This Row],[PRICE]]*Table300[[#This Row],[QUANTITY PURCHASED LAST YEAR]]</f>
        <v>731.59</v>
      </c>
    </row>
    <row r="242" spans="1:13" ht="14.45" x14ac:dyDescent="0.3">
      <c r="A242" s="39" t="s">
        <v>382</v>
      </c>
      <c r="B242" s="46">
        <v>189</v>
      </c>
      <c r="C242" s="46"/>
      <c r="D242" s="46" t="s">
        <v>812</v>
      </c>
      <c r="E242" s="60" t="s">
        <v>612</v>
      </c>
      <c r="F242" s="46" t="s">
        <v>1002</v>
      </c>
      <c r="G242" s="71">
        <v>90528</v>
      </c>
      <c r="H242" s="86">
        <v>6.21</v>
      </c>
      <c r="I242" s="46"/>
      <c r="K242" t="str">
        <f>Table300[[#This Row],[MANUFACTURER NAME]]</f>
        <v>HAMMOND AND STEPHENS</v>
      </c>
      <c r="L242">
        <f>Table300[[#This Row],[MANUFACTURER ITEM NUMBER]]</f>
        <v>90528</v>
      </c>
      <c r="M242" s="98">
        <f>Table300[[#This Row],[PRICE]]*Table300[[#This Row],[QUANTITY PURCHASED LAST YEAR]]</f>
        <v>1173.69</v>
      </c>
    </row>
    <row r="243" spans="1:13" ht="14.45" x14ac:dyDescent="0.3">
      <c r="A243" s="38" t="s">
        <v>285</v>
      </c>
      <c r="B243" s="18">
        <v>1096</v>
      </c>
      <c r="C243" s="18"/>
      <c r="D243" s="18" t="s">
        <v>812</v>
      </c>
      <c r="E243" s="61" t="s">
        <v>613</v>
      </c>
      <c r="F243" s="18" t="s">
        <v>819</v>
      </c>
      <c r="G243" s="72">
        <v>38178</v>
      </c>
      <c r="H243" s="87">
        <v>1.6</v>
      </c>
      <c r="I243" s="18"/>
      <c r="K243" t="str">
        <f>Table300[[#This Row],[MANUFACTURER NAME]]</f>
        <v>SCHOOL SMART</v>
      </c>
      <c r="L243">
        <f>Table300[[#This Row],[MANUFACTURER ITEM NUMBER]]</f>
        <v>38178</v>
      </c>
      <c r="M243" s="98">
        <f>Table300[[#This Row],[PRICE]]*Table300[[#This Row],[QUANTITY PURCHASED LAST YEAR]]</f>
        <v>1753.6000000000001</v>
      </c>
    </row>
    <row r="244" spans="1:13" ht="14.45" x14ac:dyDescent="0.3">
      <c r="A244" s="39" t="s">
        <v>363</v>
      </c>
      <c r="B244" s="46">
        <v>1100</v>
      </c>
      <c r="C244" s="46"/>
      <c r="D244" s="46" t="s">
        <v>812</v>
      </c>
      <c r="E244" s="60" t="s">
        <v>614</v>
      </c>
      <c r="F244" s="46" t="s">
        <v>1002</v>
      </c>
      <c r="G244" s="71">
        <v>83933</v>
      </c>
      <c r="H244" s="86">
        <v>4.88</v>
      </c>
      <c r="I244" s="18" t="s">
        <v>952</v>
      </c>
      <c r="K244" t="str">
        <f>Table300[[#This Row],[MANUFACTURER NAME]]</f>
        <v>HAMMOND AND STEPHENS</v>
      </c>
      <c r="L244">
        <f>Table300[[#This Row],[MANUFACTURER ITEM NUMBER]]</f>
        <v>83933</v>
      </c>
      <c r="M244" s="98">
        <f>Table300[[#This Row],[PRICE]]*Table300[[#This Row],[QUANTITY PURCHASED LAST YEAR]]</f>
        <v>5368</v>
      </c>
    </row>
    <row r="245" spans="1:13" ht="14.45" x14ac:dyDescent="0.3">
      <c r="A245" s="39" t="s">
        <v>364</v>
      </c>
      <c r="B245" s="46">
        <v>323</v>
      </c>
      <c r="C245" s="46"/>
      <c r="D245" s="46" t="s">
        <v>812</v>
      </c>
      <c r="E245" s="60" t="s">
        <v>615</v>
      </c>
      <c r="F245" s="46" t="s">
        <v>1002</v>
      </c>
      <c r="G245" s="71">
        <v>83776</v>
      </c>
      <c r="H245" s="86">
        <v>4.42</v>
      </c>
      <c r="I245" s="46"/>
      <c r="K245" t="str">
        <f>Table300[[#This Row],[MANUFACTURER NAME]]</f>
        <v>HAMMOND AND STEPHENS</v>
      </c>
      <c r="L245">
        <f>Table300[[#This Row],[MANUFACTURER ITEM NUMBER]]</f>
        <v>83776</v>
      </c>
      <c r="M245" s="98">
        <f>Table300[[#This Row],[PRICE]]*Table300[[#This Row],[QUANTITY PURCHASED LAST YEAR]]</f>
        <v>1427.66</v>
      </c>
    </row>
    <row r="246" spans="1:13" ht="14.45" x14ac:dyDescent="0.3">
      <c r="A246" s="39" t="s">
        <v>161</v>
      </c>
      <c r="B246" s="18">
        <v>689</v>
      </c>
      <c r="C246" s="18"/>
      <c r="D246" s="18" t="s">
        <v>812</v>
      </c>
      <c r="E246" s="61" t="s">
        <v>616</v>
      </c>
      <c r="F246" s="18" t="s">
        <v>819</v>
      </c>
      <c r="G246" s="72">
        <v>40617</v>
      </c>
      <c r="H246" s="87">
        <v>1.1000000000000001</v>
      </c>
      <c r="I246" s="18"/>
      <c r="K246" t="str">
        <f>Table300[[#This Row],[MANUFACTURER NAME]]</f>
        <v>SCHOOL SMART</v>
      </c>
      <c r="L246">
        <f>Table300[[#This Row],[MANUFACTURER ITEM NUMBER]]</f>
        <v>40617</v>
      </c>
      <c r="M246" s="98">
        <f>Table300[[#This Row],[PRICE]]*Table300[[#This Row],[QUANTITY PURCHASED LAST YEAR]]</f>
        <v>757.90000000000009</v>
      </c>
    </row>
    <row r="247" spans="1:13" ht="14.45" x14ac:dyDescent="0.3">
      <c r="A247" s="39" t="s">
        <v>407</v>
      </c>
      <c r="B247" s="46">
        <v>444</v>
      </c>
      <c r="C247" s="46"/>
      <c r="D247" s="46" t="s">
        <v>812</v>
      </c>
      <c r="E247" s="60" t="s">
        <v>617</v>
      </c>
      <c r="F247" s="46" t="s">
        <v>819</v>
      </c>
      <c r="G247" s="71">
        <v>84280</v>
      </c>
      <c r="H247" s="86">
        <v>1.61</v>
      </c>
      <c r="I247" s="46"/>
      <c r="K247" t="str">
        <f>Table300[[#This Row],[MANUFACTURER NAME]]</f>
        <v>SCHOOL SMART</v>
      </c>
      <c r="L247">
        <f>Table300[[#This Row],[MANUFACTURER ITEM NUMBER]]</f>
        <v>84280</v>
      </c>
      <c r="M247" s="98">
        <f>Table300[[#This Row],[PRICE]]*Table300[[#This Row],[QUANTITY PURCHASED LAST YEAR]]</f>
        <v>714.84</v>
      </c>
    </row>
    <row r="248" spans="1:13" ht="14.45" x14ac:dyDescent="0.3">
      <c r="A248" s="39" t="s">
        <v>330</v>
      </c>
      <c r="B248" s="18">
        <v>1242</v>
      </c>
      <c r="C248" s="18"/>
      <c r="D248" s="18" t="s">
        <v>812</v>
      </c>
      <c r="E248" s="61" t="s">
        <v>618</v>
      </c>
      <c r="F248" s="18" t="s">
        <v>1003</v>
      </c>
      <c r="G248" s="72" t="s">
        <v>999</v>
      </c>
      <c r="H248" s="87">
        <v>0.5</v>
      </c>
      <c r="I248" s="18"/>
      <c r="K248" t="str">
        <f>Table300[[#This Row],[MANUFACTURER NAME]]</f>
        <v>NOVA</v>
      </c>
      <c r="L248" t="str">
        <f>Table300[[#This Row],[MANUFACTURER ITEM NUMBER]]</f>
        <v>NOVA2-FACIAL</v>
      </c>
      <c r="M248" s="98">
        <f>Table300[[#This Row],[PRICE]]*Table300[[#This Row],[QUANTITY PURCHASED LAST YEAR]]</f>
        <v>621</v>
      </c>
    </row>
    <row r="249" spans="1:13" ht="14.45" x14ac:dyDescent="0.3">
      <c r="A249" s="39" t="s">
        <v>410</v>
      </c>
      <c r="B249" s="46">
        <v>111</v>
      </c>
      <c r="C249" s="46"/>
      <c r="D249" s="46" t="s">
        <v>1000</v>
      </c>
      <c r="E249" s="60" t="s">
        <v>619</v>
      </c>
      <c r="F249" s="46" t="s">
        <v>1004</v>
      </c>
      <c r="G249" s="71">
        <v>91824</v>
      </c>
      <c r="H249" s="86">
        <v>11.75</v>
      </c>
      <c r="I249" s="46"/>
      <c r="K249" t="str">
        <f>Table300[[#This Row],[MANUFACTURER NAME]]</f>
        <v>VELCRO</v>
      </c>
      <c r="L249">
        <f>Table300[[#This Row],[MANUFACTURER ITEM NUMBER]]</f>
        <v>91824</v>
      </c>
      <c r="M249" s="98">
        <f>Table300[[#This Row],[PRICE]]*Table300[[#This Row],[QUANTITY PURCHASED LAST YEAR]]</f>
        <v>1304.25</v>
      </c>
    </row>
    <row r="250" spans="1:13" ht="14.45" x14ac:dyDescent="0.3">
      <c r="A250" s="38" t="s">
        <v>411</v>
      </c>
      <c r="B250" s="46">
        <v>108</v>
      </c>
      <c r="C250" s="46"/>
      <c r="D250" s="46" t="s">
        <v>854</v>
      </c>
      <c r="E250" s="60" t="s">
        <v>620</v>
      </c>
      <c r="F250" s="46" t="s">
        <v>1004</v>
      </c>
      <c r="G250" s="71">
        <v>91386</v>
      </c>
      <c r="H250" s="86">
        <v>2.96</v>
      </c>
      <c r="I250" s="46"/>
      <c r="K250" t="str">
        <f>Table300[[#This Row],[MANUFACTURER NAME]]</f>
        <v>VELCRO</v>
      </c>
      <c r="L250">
        <f>Table300[[#This Row],[MANUFACTURER ITEM NUMBER]]</f>
        <v>91386</v>
      </c>
      <c r="M250" s="98">
        <f>Table300[[#This Row],[PRICE]]*Table300[[#This Row],[QUANTITY PURCHASED LAST YEAR]]</f>
        <v>319.68</v>
      </c>
    </row>
    <row r="251" spans="1:13" ht="57.6" x14ac:dyDescent="0.3">
      <c r="A251" s="35" t="s">
        <v>372</v>
      </c>
      <c r="B251" s="36" t="s">
        <v>47</v>
      </c>
      <c r="C251" s="36" t="s">
        <v>48</v>
      </c>
      <c r="D251" s="36" t="s">
        <v>49</v>
      </c>
      <c r="E251" s="62" t="s">
        <v>50</v>
      </c>
      <c r="F251" s="36" t="s">
        <v>51</v>
      </c>
      <c r="G251" s="36" t="s">
        <v>52</v>
      </c>
      <c r="H251" s="79" t="s">
        <v>53</v>
      </c>
      <c r="I251" s="36" t="s">
        <v>62</v>
      </c>
    </row>
    <row r="252" spans="1:13" ht="14.45" x14ac:dyDescent="0.3">
      <c r="A252" s="37" t="s">
        <v>379</v>
      </c>
      <c r="B252" s="37">
        <v>165</v>
      </c>
      <c r="C252" s="37"/>
      <c r="D252" s="47" t="s">
        <v>676</v>
      </c>
      <c r="E252" s="63" t="s">
        <v>621</v>
      </c>
      <c r="F252" s="47" t="s">
        <v>447</v>
      </c>
      <c r="G252" s="73">
        <v>104572</v>
      </c>
      <c r="H252" s="88">
        <v>0.96</v>
      </c>
      <c r="I252" s="37"/>
      <c r="K252" t="str">
        <f>Table277[[#This Row],[MANUFACTURER NAME]]</f>
        <v>SAX</v>
      </c>
      <c r="L252">
        <f>Table277[[#This Row],[MANUFACTURER ITEM NUMBER]]</f>
        <v>104572</v>
      </c>
      <c r="M252" s="98">
        <f>Table277[[#This Row],[PRICE]]*Table277[[#This Row],[QUANTITY PURCHASED LAST YEAR]]</f>
        <v>158.4</v>
      </c>
    </row>
    <row r="253" spans="1:13" ht="14.45" x14ac:dyDescent="0.3">
      <c r="A253" s="37" t="s">
        <v>380</v>
      </c>
      <c r="B253" s="37">
        <v>197</v>
      </c>
      <c r="C253" s="37"/>
      <c r="D253" s="47" t="s">
        <v>676</v>
      </c>
      <c r="E253" s="63" t="s">
        <v>622</v>
      </c>
      <c r="F253" s="47" t="s">
        <v>447</v>
      </c>
      <c r="G253" s="73">
        <v>104570</v>
      </c>
      <c r="H253" s="88">
        <v>0.72</v>
      </c>
      <c r="I253" s="37"/>
      <c r="K253" t="str">
        <f>Table277[[#This Row],[MANUFACTURER NAME]]</f>
        <v>SAX</v>
      </c>
      <c r="L253">
        <f>Table277[[#This Row],[MANUFACTURER ITEM NUMBER]]</f>
        <v>104570</v>
      </c>
      <c r="M253" s="98">
        <f>Table277[[#This Row],[PRICE]]*Table277[[#This Row],[QUANTITY PURCHASED LAST YEAR]]</f>
        <v>141.84</v>
      </c>
    </row>
    <row r="254" spans="1:13" ht="14.45" x14ac:dyDescent="0.3">
      <c r="A254" s="37" t="s">
        <v>374</v>
      </c>
      <c r="B254" s="37">
        <v>1918</v>
      </c>
      <c r="C254" s="37"/>
      <c r="D254" s="47" t="s">
        <v>676</v>
      </c>
      <c r="E254" s="63" t="s">
        <v>623</v>
      </c>
      <c r="F254" s="47" t="s">
        <v>447</v>
      </c>
      <c r="G254" s="73">
        <v>31133</v>
      </c>
      <c r="H254" s="88">
        <v>1.1100000000000001</v>
      </c>
      <c r="I254" s="37"/>
      <c r="K254" t="str">
        <f>Table277[[#This Row],[MANUFACTURER NAME]]</f>
        <v>SAX</v>
      </c>
      <c r="L254">
        <f>Table277[[#This Row],[MANUFACTURER ITEM NUMBER]]</f>
        <v>31133</v>
      </c>
      <c r="M254" s="98">
        <f>Table277[[#This Row],[PRICE]]*Table277[[#This Row],[QUANTITY PURCHASED LAST YEAR]]</f>
        <v>2128.98</v>
      </c>
    </row>
    <row r="255" spans="1:13" ht="14.45" x14ac:dyDescent="0.3">
      <c r="A255" s="37" t="s">
        <v>378</v>
      </c>
      <c r="B255" s="37">
        <v>546</v>
      </c>
      <c r="C255" s="37"/>
      <c r="D255" s="47" t="s">
        <v>676</v>
      </c>
      <c r="E255" s="63" t="s">
        <v>624</v>
      </c>
      <c r="F255" s="47" t="s">
        <v>447</v>
      </c>
      <c r="G255" s="73">
        <v>31143</v>
      </c>
      <c r="H255" s="88">
        <v>1.39</v>
      </c>
      <c r="I255" s="37"/>
      <c r="K255" t="str">
        <f>Table277[[#This Row],[MANUFACTURER NAME]]</f>
        <v>SAX</v>
      </c>
      <c r="L255">
        <f>Table277[[#This Row],[MANUFACTURER ITEM NUMBER]]</f>
        <v>31143</v>
      </c>
      <c r="M255" s="98">
        <f>Table277[[#This Row],[PRICE]]*Table277[[#This Row],[QUANTITY PURCHASED LAST YEAR]]</f>
        <v>758.93999999999994</v>
      </c>
    </row>
    <row r="256" spans="1:13" ht="14.45" x14ac:dyDescent="0.3">
      <c r="A256" s="37" t="s">
        <v>377</v>
      </c>
      <c r="B256" s="37">
        <v>858</v>
      </c>
      <c r="C256" s="37"/>
      <c r="D256" s="47" t="s">
        <v>676</v>
      </c>
      <c r="E256" s="63" t="s">
        <v>625</v>
      </c>
      <c r="F256" s="47" t="s">
        <v>447</v>
      </c>
      <c r="G256" s="73">
        <v>31163</v>
      </c>
      <c r="H256" s="88">
        <v>1.69</v>
      </c>
      <c r="I256" s="37"/>
      <c r="K256" t="str">
        <f>Table277[[#This Row],[MANUFACTURER NAME]]</f>
        <v>SAX</v>
      </c>
      <c r="L256">
        <f>Table277[[#This Row],[MANUFACTURER ITEM NUMBER]]</f>
        <v>31163</v>
      </c>
      <c r="M256" s="98">
        <f>Table277[[#This Row],[PRICE]]*Table277[[#This Row],[QUANTITY PURCHASED LAST YEAR]]</f>
        <v>1450.02</v>
      </c>
    </row>
    <row r="257" spans="1:13" ht="14.45" x14ac:dyDescent="0.3">
      <c r="A257" s="37" t="s">
        <v>375</v>
      </c>
      <c r="B257" s="37">
        <v>206</v>
      </c>
      <c r="C257" s="37"/>
      <c r="D257" s="47" t="s">
        <v>676</v>
      </c>
      <c r="E257" s="63" t="s">
        <v>626</v>
      </c>
      <c r="F257" s="47" t="s">
        <v>447</v>
      </c>
      <c r="G257" s="73">
        <v>31183</v>
      </c>
      <c r="H257" s="88">
        <v>2.15</v>
      </c>
      <c r="I257" s="37"/>
      <c r="K257" t="str">
        <f>Table277[[#This Row],[MANUFACTURER NAME]]</f>
        <v>SAX</v>
      </c>
      <c r="L257">
        <f>Table277[[#This Row],[MANUFACTURER ITEM NUMBER]]</f>
        <v>31183</v>
      </c>
      <c r="M257" s="98">
        <f>Table277[[#This Row],[PRICE]]*Table277[[#This Row],[QUANTITY PURCHASED LAST YEAR]]</f>
        <v>442.9</v>
      </c>
    </row>
    <row r="258" spans="1:13" ht="14.45" x14ac:dyDescent="0.3">
      <c r="A258" s="37" t="s">
        <v>373</v>
      </c>
      <c r="B258" s="37">
        <v>2877</v>
      </c>
      <c r="C258" s="37"/>
      <c r="D258" s="47" t="s">
        <v>676</v>
      </c>
      <c r="E258" s="63" t="s">
        <v>627</v>
      </c>
      <c r="F258" s="47" t="s">
        <v>447</v>
      </c>
      <c r="G258" s="73">
        <v>31083</v>
      </c>
      <c r="H258" s="88">
        <v>0.69</v>
      </c>
      <c r="I258" s="37"/>
      <c r="K258" t="str">
        <f>Table277[[#This Row],[MANUFACTURER NAME]]</f>
        <v>SAX</v>
      </c>
      <c r="L258">
        <f>Table277[[#This Row],[MANUFACTURER ITEM NUMBER]]</f>
        <v>31083</v>
      </c>
      <c r="M258" s="98">
        <f>Table277[[#This Row],[PRICE]]*Table277[[#This Row],[QUANTITY PURCHASED LAST YEAR]]</f>
        <v>1985.1299999999999</v>
      </c>
    </row>
    <row r="259" spans="1:13" ht="14.45" x14ac:dyDescent="0.3">
      <c r="A259" s="37" t="s">
        <v>376</v>
      </c>
      <c r="B259" s="37">
        <v>1976</v>
      </c>
      <c r="C259" s="37"/>
      <c r="D259" s="47" t="s">
        <v>676</v>
      </c>
      <c r="E259" s="63" t="s">
        <v>628</v>
      </c>
      <c r="F259" s="47" t="s">
        <v>447</v>
      </c>
      <c r="G259" s="73">
        <v>31103</v>
      </c>
      <c r="H259" s="88">
        <v>0.82</v>
      </c>
      <c r="I259" s="37"/>
      <c r="K259" t="str">
        <f>Table277[[#This Row],[MANUFACTURER NAME]]</f>
        <v>SAX</v>
      </c>
      <c r="L259">
        <f>Table277[[#This Row],[MANUFACTURER ITEM NUMBER]]</f>
        <v>31103</v>
      </c>
      <c r="M259" s="98">
        <f>Table277[[#This Row],[PRICE]]*Table277[[#This Row],[QUANTITY PURCHASED LAST YEAR]]</f>
        <v>1620.32</v>
      </c>
    </row>
    <row r="260" spans="1:13" ht="14.45" x14ac:dyDescent="0.3">
      <c r="A260" s="37" t="s">
        <v>346</v>
      </c>
      <c r="B260" s="37">
        <v>288</v>
      </c>
      <c r="C260" s="37"/>
      <c r="D260" s="47" t="s">
        <v>676</v>
      </c>
      <c r="E260" s="63" t="s">
        <v>444</v>
      </c>
      <c r="F260" s="47" t="s">
        <v>447</v>
      </c>
      <c r="G260" s="94" t="s">
        <v>1013</v>
      </c>
      <c r="H260" s="88">
        <v>8.48</v>
      </c>
      <c r="I260" s="47" t="s">
        <v>1006</v>
      </c>
      <c r="K260" t="str">
        <f>Table277[[#This Row],[MANUFACTURER NAME]]</f>
        <v>SAX</v>
      </c>
      <c r="L260" t="str">
        <f>Table277[[#This Row],[MANUFACTURER ITEM NUMBER]]</f>
        <v>59011 series</v>
      </c>
      <c r="M260" s="98">
        <f>Table277[[#This Row],[PRICE]]*Table277[[#This Row],[QUANTITY PURCHASED LAST YEAR]]</f>
        <v>2442.2400000000002</v>
      </c>
    </row>
    <row r="261" spans="1:13" ht="14.45" x14ac:dyDescent="0.3">
      <c r="A261" s="37" t="s">
        <v>344</v>
      </c>
      <c r="B261" s="37">
        <v>160</v>
      </c>
      <c r="C261" s="37"/>
      <c r="D261" s="47" t="s">
        <v>676</v>
      </c>
      <c r="E261" s="63" t="s">
        <v>444</v>
      </c>
      <c r="F261" s="47" t="s">
        <v>447</v>
      </c>
      <c r="G261" s="94" t="s">
        <v>1014</v>
      </c>
      <c r="H261" s="88">
        <v>2.6</v>
      </c>
      <c r="I261" s="47" t="s">
        <v>1006</v>
      </c>
      <c r="K261" t="str">
        <f>Table277[[#This Row],[MANUFACTURER NAME]]</f>
        <v>SAX</v>
      </c>
      <c r="L261" t="str">
        <f>Table277[[#This Row],[MANUFACTURER ITEM NUMBER]]</f>
        <v>59010 series</v>
      </c>
      <c r="M261" s="98">
        <f>Table277[[#This Row],[PRICE]]*Table277[[#This Row],[QUANTITY PURCHASED LAST YEAR]]</f>
        <v>416</v>
      </c>
    </row>
    <row r="262" spans="1:13" ht="14.45" x14ac:dyDescent="0.3">
      <c r="A262" s="37" t="s">
        <v>345</v>
      </c>
      <c r="B262" s="37">
        <v>86</v>
      </c>
      <c r="C262" s="37"/>
      <c r="D262" s="47" t="s">
        <v>676</v>
      </c>
      <c r="E262" s="63" t="s">
        <v>444</v>
      </c>
      <c r="F262" s="47" t="s">
        <v>447</v>
      </c>
      <c r="G262" s="94" t="s">
        <v>1015</v>
      </c>
      <c r="H262" s="88">
        <v>4.46</v>
      </c>
      <c r="I262" s="47" t="s">
        <v>1006</v>
      </c>
      <c r="K262" t="str">
        <f>Table277[[#This Row],[MANUFACTURER NAME]]</f>
        <v>SAX</v>
      </c>
      <c r="L262" t="str">
        <f>Table277[[#This Row],[MANUFACTURER ITEM NUMBER]]</f>
        <v>27019 series</v>
      </c>
      <c r="M262" s="98">
        <f>Table277[[#This Row],[PRICE]]*Table277[[#This Row],[QUANTITY PURCHASED LAST YEAR]]</f>
        <v>383.56</v>
      </c>
    </row>
    <row r="263" spans="1:13" ht="14.45" x14ac:dyDescent="0.3">
      <c r="A263" s="18" t="s">
        <v>331</v>
      </c>
      <c r="B263" s="37">
        <v>317</v>
      </c>
      <c r="C263" s="37"/>
      <c r="D263" s="47" t="s">
        <v>676</v>
      </c>
      <c r="E263" s="63" t="s">
        <v>629</v>
      </c>
      <c r="F263" s="47" t="s">
        <v>1005</v>
      </c>
      <c r="G263" s="94" t="s">
        <v>1016</v>
      </c>
      <c r="H263" s="88">
        <v>1.52</v>
      </c>
      <c r="I263" s="37"/>
      <c r="K263" t="str">
        <f>Table277[[#This Row],[MANUFACTURER NAME]]</f>
        <v>Sargent Art</v>
      </c>
      <c r="L263" t="str">
        <f>Table277[[#This Row],[MANUFACTURER ITEM NUMBER]]</f>
        <v>28-6656</v>
      </c>
      <c r="M263" s="98">
        <f>Table277[[#This Row],[PRICE]]*Table277[[#This Row],[QUANTITY PURCHASED LAST YEAR]]</f>
        <v>481.84000000000003</v>
      </c>
    </row>
    <row r="264" spans="1:13" ht="14.45" x14ac:dyDescent="0.3">
      <c r="A264" s="37" t="s">
        <v>340</v>
      </c>
      <c r="B264" s="18">
        <v>342</v>
      </c>
      <c r="C264" s="18"/>
      <c r="D264" s="47" t="s">
        <v>676</v>
      </c>
      <c r="E264" s="61" t="s">
        <v>444</v>
      </c>
      <c r="F264" s="18" t="s">
        <v>448</v>
      </c>
      <c r="G264" s="72" t="s">
        <v>1017</v>
      </c>
      <c r="H264" s="87">
        <v>1.1499999999999999</v>
      </c>
      <c r="I264" s="18" t="s">
        <v>1006</v>
      </c>
      <c r="K264" t="str">
        <f>Table277[[#This Row],[MANUFACTURER NAME]]</f>
        <v>School Smart</v>
      </c>
      <c r="L264" t="str">
        <f>Table277[[#This Row],[MANUFACTURER ITEM NUMBER]]</f>
        <v>SS-LF-16 series</v>
      </c>
      <c r="M264" s="98">
        <f>Table277[[#This Row],[PRICE]]*Table277[[#This Row],[QUANTITY PURCHASED LAST YEAR]]</f>
        <v>393.29999999999995</v>
      </c>
    </row>
    <row r="265" spans="1:13" ht="14.45" x14ac:dyDescent="0.3">
      <c r="A265" s="37" t="s">
        <v>341</v>
      </c>
      <c r="B265" s="18">
        <v>276</v>
      </c>
      <c r="C265" s="18"/>
      <c r="D265" s="47" t="s">
        <v>676</v>
      </c>
      <c r="E265" s="61" t="s">
        <v>444</v>
      </c>
      <c r="F265" s="18" t="s">
        <v>448</v>
      </c>
      <c r="G265" s="72" t="s">
        <v>1018</v>
      </c>
      <c r="H265" s="87">
        <v>2.14</v>
      </c>
      <c r="I265" s="18" t="s">
        <v>1006</v>
      </c>
      <c r="K265" t="str">
        <f>Table277[[#This Row],[MANUFACTURER NAME]]</f>
        <v>School Smart</v>
      </c>
      <c r="L265" t="str">
        <f>Table277[[#This Row],[MANUFACTURER ITEM NUMBER]]</f>
        <v>SS-LF-32 series</v>
      </c>
      <c r="M265" s="98">
        <f>Table277[[#This Row],[PRICE]]*Table277[[#This Row],[QUANTITY PURCHASED LAST YEAR]]</f>
        <v>590.64</v>
      </c>
    </row>
    <row r="266" spans="1:13" ht="14.45" x14ac:dyDescent="0.3">
      <c r="A266" s="37" t="s">
        <v>338</v>
      </c>
      <c r="B266" s="18">
        <v>388</v>
      </c>
      <c r="C266" s="18"/>
      <c r="D266" s="47" t="s">
        <v>676</v>
      </c>
      <c r="E266" s="61" t="s">
        <v>444</v>
      </c>
      <c r="F266" s="18" t="s">
        <v>448</v>
      </c>
      <c r="G266" s="72" t="s">
        <v>1019</v>
      </c>
      <c r="H266" s="87">
        <v>6.98</v>
      </c>
      <c r="I266" s="18" t="s">
        <v>1006</v>
      </c>
      <c r="K266" t="str">
        <f>Table277[[#This Row],[MANUFACTURER NAME]]</f>
        <v>School Smart</v>
      </c>
      <c r="L266" t="str">
        <f>Table277[[#This Row],[MANUFACTURER ITEM NUMBER]]</f>
        <v>SS-LF-GA series</v>
      </c>
      <c r="M266" s="98">
        <f>Table277[[#This Row],[PRICE]]*Table277[[#This Row],[QUANTITY PURCHASED LAST YEAR]]</f>
        <v>2708.2400000000002</v>
      </c>
    </row>
    <row r="267" spans="1:13" ht="14.45" x14ac:dyDescent="0.3">
      <c r="A267" s="37" t="s">
        <v>343</v>
      </c>
      <c r="B267" s="18">
        <v>223</v>
      </c>
      <c r="C267" s="18"/>
      <c r="D267" s="47" t="s">
        <v>676</v>
      </c>
      <c r="E267" s="61" t="s">
        <v>444</v>
      </c>
      <c r="F267" s="18" t="s">
        <v>448</v>
      </c>
      <c r="G267" s="72" t="s">
        <v>1020</v>
      </c>
      <c r="H267" s="87">
        <v>6.38</v>
      </c>
      <c r="I267" s="18" t="s">
        <v>1006</v>
      </c>
      <c r="K267" t="str">
        <f>Table277[[#This Row],[MANUFACTURER NAME]]</f>
        <v>School Smart</v>
      </c>
      <c r="L267" t="str">
        <f>Table277[[#This Row],[MANUFACTURER ITEM NUMBER]]</f>
        <v>SS-C-GA series</v>
      </c>
      <c r="M267" s="98">
        <f>Table277[[#This Row],[PRICE]]*Table277[[#This Row],[QUANTITY PURCHASED LAST YEAR]]</f>
        <v>1422.74</v>
      </c>
    </row>
    <row r="268" spans="1:13" ht="14.45" x14ac:dyDescent="0.3">
      <c r="A268" s="37" t="s">
        <v>332</v>
      </c>
      <c r="B268" s="18">
        <v>724</v>
      </c>
      <c r="C268" s="18"/>
      <c r="D268" s="47" t="s">
        <v>676</v>
      </c>
      <c r="E268" s="61" t="s">
        <v>444</v>
      </c>
      <c r="F268" s="18" t="s">
        <v>448</v>
      </c>
      <c r="G268" s="72" t="s">
        <v>1021</v>
      </c>
      <c r="H268" s="87">
        <v>1.0900000000000001</v>
      </c>
      <c r="I268" s="18" t="s">
        <v>1006</v>
      </c>
      <c r="K268" t="str">
        <f>Table277[[#This Row],[MANUFACTURER NAME]]</f>
        <v>School Smart</v>
      </c>
      <c r="L268" t="str">
        <f>Table277[[#This Row],[MANUFACTURER ITEM NUMBER]]</f>
        <v>SS-C-16 series</v>
      </c>
      <c r="M268" s="98">
        <f>Table277[[#This Row],[PRICE]]*Table277[[#This Row],[QUANTITY PURCHASED LAST YEAR]]</f>
        <v>789.16000000000008</v>
      </c>
    </row>
    <row r="269" spans="1:13" ht="14.45" x14ac:dyDescent="0.3">
      <c r="A269" s="37" t="s">
        <v>342</v>
      </c>
      <c r="B269" s="18">
        <v>139</v>
      </c>
      <c r="C269" s="18"/>
      <c r="D269" s="47" t="s">
        <v>676</v>
      </c>
      <c r="E269" s="61" t="s">
        <v>630</v>
      </c>
      <c r="F269" s="18" t="s">
        <v>448</v>
      </c>
      <c r="G269" s="72" t="s">
        <v>1023</v>
      </c>
      <c r="H269" s="87">
        <v>13.1</v>
      </c>
      <c r="I269" s="18"/>
      <c r="K269" t="str">
        <f>Table277[[#This Row],[MANUFACTURER NAME]]</f>
        <v>School Smart</v>
      </c>
      <c r="L269" t="str">
        <f>Table277[[#This Row],[MANUFACTURER ITEM NUMBER]]</f>
        <v>SS-C-16 -12</v>
      </c>
      <c r="M269" s="98">
        <f>Table277[[#This Row],[PRICE]]*Table277[[#This Row],[QUANTITY PURCHASED LAST YEAR]]</f>
        <v>1820.8999999999999</v>
      </c>
    </row>
    <row r="270" spans="1:13" ht="14.45" x14ac:dyDescent="0.3">
      <c r="A270" s="37" t="s">
        <v>339</v>
      </c>
      <c r="B270" s="18">
        <v>281</v>
      </c>
      <c r="C270" s="18"/>
      <c r="D270" s="47" t="s">
        <v>676</v>
      </c>
      <c r="E270" s="61" t="s">
        <v>444</v>
      </c>
      <c r="F270" s="18" t="s">
        <v>448</v>
      </c>
      <c r="G270" s="72" t="s">
        <v>1022</v>
      </c>
      <c r="H270" s="87">
        <v>2.02</v>
      </c>
      <c r="I270" s="18" t="s">
        <v>1006</v>
      </c>
      <c r="K270" t="str">
        <f>Table277[[#This Row],[MANUFACTURER NAME]]</f>
        <v>School Smart</v>
      </c>
      <c r="L270" t="str">
        <f>Table277[[#This Row],[MANUFACTURER ITEM NUMBER]]</f>
        <v>SS-C- 32 series</v>
      </c>
      <c r="M270" s="98">
        <f>Table277[[#This Row],[PRICE]]*Table277[[#This Row],[QUANTITY PURCHASED LAST YEAR]]</f>
        <v>567.62</v>
      </c>
    </row>
    <row r="271" spans="1:13" ht="14.45" x14ac:dyDescent="0.3">
      <c r="A271" s="18" t="s">
        <v>335</v>
      </c>
      <c r="B271" s="37">
        <v>96</v>
      </c>
      <c r="C271" s="37"/>
      <c r="D271" s="47" t="s">
        <v>676</v>
      </c>
      <c r="E271" s="63" t="s">
        <v>631</v>
      </c>
      <c r="F271" s="47" t="s">
        <v>461</v>
      </c>
      <c r="G271" s="73" t="s">
        <v>1007</v>
      </c>
      <c r="H271" s="88">
        <v>2.83</v>
      </c>
      <c r="I271" s="37"/>
      <c r="K271" t="str">
        <f>Table277[[#This Row],[MANUFACTURER NAME]]</f>
        <v>Crayola</v>
      </c>
      <c r="L271" t="str">
        <f>Table277[[#This Row],[MANUFACTURER ITEM NUMBER]]</f>
        <v>53-0555</v>
      </c>
      <c r="M271" s="98">
        <f>Table277[[#This Row],[PRICE]]*Table277[[#This Row],[QUANTITY PURCHASED LAST YEAR]]</f>
        <v>271.68</v>
      </c>
    </row>
    <row r="272" spans="1:13" ht="14.45" x14ac:dyDescent="0.3">
      <c r="A272" s="18" t="s">
        <v>334</v>
      </c>
      <c r="B272" s="37">
        <v>183</v>
      </c>
      <c r="C272" s="37"/>
      <c r="D272" s="47" t="s">
        <v>676</v>
      </c>
      <c r="E272" s="63" t="s">
        <v>632</v>
      </c>
      <c r="F272" s="47" t="s">
        <v>461</v>
      </c>
      <c r="G272" s="73" t="s">
        <v>1008</v>
      </c>
      <c r="H272" s="88">
        <v>2.83</v>
      </c>
      <c r="I272" s="37"/>
      <c r="K272" t="str">
        <f>Table277[[#This Row],[MANUFACTURER NAME]]</f>
        <v>Crayola</v>
      </c>
      <c r="L272" t="str">
        <f>Table277[[#This Row],[MANUFACTURER ITEM NUMBER]]</f>
        <v>53-1516</v>
      </c>
      <c r="M272" s="98">
        <f>Table277[[#This Row],[PRICE]]*Table277[[#This Row],[QUANTITY PURCHASED LAST YEAR]]</f>
        <v>517.89</v>
      </c>
    </row>
    <row r="273" spans="1:13" ht="14.45" x14ac:dyDescent="0.3">
      <c r="A273" s="37" t="s">
        <v>333</v>
      </c>
      <c r="B273" s="37">
        <v>175</v>
      </c>
      <c r="C273" s="37"/>
      <c r="D273" s="47" t="s">
        <v>1012</v>
      </c>
      <c r="E273" s="63" t="s">
        <v>444</v>
      </c>
      <c r="F273" s="37" t="s">
        <v>461</v>
      </c>
      <c r="G273" s="94" t="s">
        <v>1009</v>
      </c>
      <c r="H273" s="88">
        <v>1.82</v>
      </c>
      <c r="I273" s="47" t="s">
        <v>1006</v>
      </c>
      <c r="K273" t="str">
        <f>Table277[[#This Row],[MANUFACTURER NAME]]</f>
        <v>Crayola</v>
      </c>
      <c r="L273" t="str">
        <f>Table277[[#This Row],[MANUFACTURER ITEM NUMBER]]</f>
        <v>53-1205-051-series</v>
      </c>
      <c r="M273" s="98">
        <f>Table277[[#This Row],[PRICE]]*Table277[[#This Row],[QUANTITY PURCHASED LAST YEAR]]</f>
        <v>318.5</v>
      </c>
    </row>
    <row r="274" spans="1:13" ht="14.45" x14ac:dyDescent="0.3">
      <c r="A274" s="37" t="s">
        <v>337</v>
      </c>
      <c r="B274" s="18">
        <v>603</v>
      </c>
      <c r="C274" s="18"/>
      <c r="D274" s="18" t="s">
        <v>676</v>
      </c>
      <c r="E274" s="61" t="s">
        <v>762</v>
      </c>
      <c r="F274" s="37" t="s">
        <v>461</v>
      </c>
      <c r="G274" s="72" t="s">
        <v>1010</v>
      </c>
      <c r="H274" s="87">
        <v>1.69</v>
      </c>
      <c r="I274" s="18"/>
      <c r="K274" t="str">
        <f>Table277[[#This Row],[MANUFACTURER NAME]]</f>
        <v>Crayola</v>
      </c>
      <c r="L274" t="str">
        <f>Table277[[#This Row],[MANUFACTURER ITEM NUMBER]]</f>
        <v>53-0525</v>
      </c>
      <c r="M274" s="98">
        <f>Table277[[#This Row],[PRICE]]*Table277[[#This Row],[QUANTITY PURCHASED LAST YEAR]]</f>
        <v>1019.0699999999999</v>
      </c>
    </row>
    <row r="275" spans="1:13" ht="14.45" x14ac:dyDescent="0.3">
      <c r="A275" s="18" t="s">
        <v>336</v>
      </c>
      <c r="B275" s="37">
        <v>832</v>
      </c>
      <c r="C275" s="37"/>
      <c r="D275" s="47" t="s">
        <v>676</v>
      </c>
      <c r="E275" s="63" t="s">
        <v>763</v>
      </c>
      <c r="F275" s="37" t="s">
        <v>461</v>
      </c>
      <c r="G275" s="73" t="s">
        <v>1011</v>
      </c>
      <c r="H275" s="88">
        <v>3.13</v>
      </c>
      <c r="I275" s="37"/>
      <c r="K275" t="str">
        <f>Table277[[#This Row],[MANUFACTURER NAME]]</f>
        <v>Crayola</v>
      </c>
      <c r="L275" t="str">
        <f>Table277[[#This Row],[MANUFACTURER ITEM NUMBER]]</f>
        <v>53-0080</v>
      </c>
      <c r="M275" s="98">
        <f>Table277[[#This Row],[PRICE]]*Table277[[#This Row],[QUANTITY PURCHASED LAST YEAR]]</f>
        <v>2604.16</v>
      </c>
    </row>
    <row r="276" spans="1:13" ht="57.6" x14ac:dyDescent="0.3">
      <c r="A276" s="4" t="s">
        <v>173</v>
      </c>
      <c r="B276" s="3" t="s">
        <v>47</v>
      </c>
      <c r="C276" s="2" t="s">
        <v>48</v>
      </c>
      <c r="D276" s="2" t="s">
        <v>49</v>
      </c>
      <c r="E276" s="54" t="s">
        <v>50</v>
      </c>
      <c r="F276" s="2" t="s">
        <v>51</v>
      </c>
      <c r="G276" s="2" t="s">
        <v>52</v>
      </c>
      <c r="H276" s="76" t="s">
        <v>53</v>
      </c>
      <c r="I276" s="12" t="s">
        <v>62</v>
      </c>
    </row>
    <row r="277" spans="1:13" ht="14.45" x14ac:dyDescent="0.3">
      <c r="A277" s="13" t="s">
        <v>204</v>
      </c>
      <c r="B277">
        <v>44</v>
      </c>
      <c r="C277" s="5"/>
      <c r="D277" s="5" t="s">
        <v>811</v>
      </c>
      <c r="E277" s="55" t="s">
        <v>633</v>
      </c>
      <c r="F277" s="5" t="s">
        <v>447</v>
      </c>
      <c r="G277" s="68" t="s">
        <v>1025</v>
      </c>
      <c r="H277" s="83">
        <v>3.02</v>
      </c>
      <c r="I277" s="5"/>
      <c r="K277" t="str">
        <f>Table1983[[#This Row],[MANUFACTURER NAME]]</f>
        <v>SAX</v>
      </c>
      <c r="L277" t="str">
        <f>Table1983[[#This Row],[MANUFACTURER ITEM NUMBER]]</f>
        <v>GUM ERASERS #1</v>
      </c>
      <c r="M277" s="98">
        <f>Table1983[[#This Row],[PRICE]]*Table1983[[#This Row],[QUANTITY PURCHASED LAST YEAR]]</f>
        <v>132.88</v>
      </c>
    </row>
    <row r="278" spans="1:13" ht="14.45" x14ac:dyDescent="0.3">
      <c r="A278" s="13" t="s">
        <v>203</v>
      </c>
      <c r="B278">
        <v>150</v>
      </c>
      <c r="C278" s="5"/>
      <c r="D278" s="5" t="s">
        <v>811</v>
      </c>
      <c r="E278" s="55" t="s">
        <v>764</v>
      </c>
      <c r="F278" s="5" t="s">
        <v>765</v>
      </c>
      <c r="G278" s="68" t="s">
        <v>1026</v>
      </c>
      <c r="H278" s="83">
        <v>6.86</v>
      </c>
      <c r="I278" s="5" t="s">
        <v>766</v>
      </c>
      <c r="K278" t="str">
        <f>Table1983[[#This Row],[MANUFACTURER NAME]]</f>
        <v>PRISMACOLOR</v>
      </c>
      <c r="L278" t="str">
        <f>Table1983[[#This Row],[MANUFACTURER ITEM NUMBER]]</f>
        <v>73028 2DZ/BX</v>
      </c>
      <c r="M278" s="98">
        <f>Table1983[[#This Row],[PRICE]]*Table1983[[#This Row],[QUANTITY PURCHASED LAST YEAR]]</f>
        <v>1029</v>
      </c>
    </row>
    <row r="279" spans="1:13" ht="14.45" x14ac:dyDescent="0.3">
      <c r="A279" s="1" t="s">
        <v>202</v>
      </c>
      <c r="B279">
        <v>631</v>
      </c>
      <c r="C279" s="5"/>
      <c r="D279" s="5" t="s">
        <v>816</v>
      </c>
      <c r="E279" s="55" t="s">
        <v>634</v>
      </c>
      <c r="F279" s="5" t="s">
        <v>448</v>
      </c>
      <c r="G279" s="68" t="s">
        <v>1027</v>
      </c>
      <c r="H279" s="83">
        <v>0.68</v>
      </c>
      <c r="I279" s="5"/>
      <c r="K279" t="str">
        <f>Table1983[[#This Row],[MANUFACTURER NAME]]</f>
        <v>School Smart</v>
      </c>
      <c r="L279" t="str">
        <f>Table1983[[#This Row],[MANUFACTURER ITEM NUMBER]]</f>
        <v>SS089941</v>
      </c>
      <c r="M279" s="98">
        <f>Table1983[[#This Row],[PRICE]]*Table1983[[#This Row],[QUANTITY PURCHASED LAST YEAR]]</f>
        <v>429.08000000000004</v>
      </c>
    </row>
    <row r="280" spans="1:13" ht="14.45" x14ac:dyDescent="0.3">
      <c r="A280" s="1" t="s">
        <v>180</v>
      </c>
      <c r="B280">
        <v>2470</v>
      </c>
      <c r="C280" s="5"/>
      <c r="D280" s="5" t="s">
        <v>1046</v>
      </c>
      <c r="E280" s="55" t="s">
        <v>635</v>
      </c>
      <c r="F280" s="5" t="s">
        <v>448</v>
      </c>
      <c r="G280" s="68" t="s">
        <v>1028</v>
      </c>
      <c r="H280" s="83">
        <v>1.55</v>
      </c>
      <c r="I280" s="5"/>
      <c r="K280" t="str">
        <f>Table1983[[#This Row],[MANUFACTURER NAME]]</f>
        <v>School Smart</v>
      </c>
      <c r="L280" t="str">
        <f>Table1983[[#This Row],[MANUFACTURER ITEM NUMBER]]</f>
        <v>SS020754</v>
      </c>
      <c r="M280" s="98">
        <f>Table1983[[#This Row],[PRICE]]*Table1983[[#This Row],[QUANTITY PURCHASED LAST YEAR]]</f>
        <v>3828.5</v>
      </c>
    </row>
    <row r="281" spans="1:13" ht="14.45" x14ac:dyDescent="0.3">
      <c r="A281" s="18" t="s">
        <v>206</v>
      </c>
      <c r="B281" s="18">
        <v>110</v>
      </c>
      <c r="C281" s="5"/>
      <c r="D281" s="5" t="s">
        <v>813</v>
      </c>
      <c r="E281" s="55" t="s">
        <v>636</v>
      </c>
      <c r="F281" s="5" t="s">
        <v>448</v>
      </c>
      <c r="G281" s="68" t="s">
        <v>1029</v>
      </c>
      <c r="H281" s="83">
        <v>1.17</v>
      </c>
      <c r="I281" s="5"/>
      <c r="K281" t="str">
        <f>Table1983[[#This Row],[MANUFACTURER NAME]]</f>
        <v>School Smart</v>
      </c>
      <c r="L281" t="str">
        <f>Table1983[[#This Row],[MANUFACTURER ITEM NUMBER]]</f>
        <v>SS077355</v>
      </c>
      <c r="M281" s="98">
        <f>Table1983[[#This Row],[PRICE]]*Table1983[[#This Row],[QUANTITY PURCHASED LAST YEAR]]</f>
        <v>128.69999999999999</v>
      </c>
    </row>
    <row r="282" spans="1:13" ht="14.45" x14ac:dyDescent="0.3">
      <c r="A282" s="22" t="s">
        <v>205</v>
      </c>
      <c r="B282" s="22">
        <v>120</v>
      </c>
      <c r="C282" s="5"/>
      <c r="D282" s="5" t="s">
        <v>1047</v>
      </c>
      <c r="E282" s="55" t="s">
        <v>637</v>
      </c>
      <c r="F282" s="5" t="s">
        <v>448</v>
      </c>
      <c r="G282" s="68" t="s">
        <v>1030</v>
      </c>
      <c r="H282" s="83">
        <v>1.56</v>
      </c>
      <c r="I282" s="5"/>
      <c r="K282" t="str">
        <f>Table1983[[#This Row],[MANUFACTURER NAME]]</f>
        <v>School Smart</v>
      </c>
      <c r="L282" t="str">
        <f>Table1983[[#This Row],[MANUFACTURER ITEM NUMBER]]</f>
        <v>SS077354</v>
      </c>
      <c r="M282" s="98">
        <f>Table1983[[#This Row],[PRICE]]*Table1983[[#This Row],[QUANTITY PURCHASED LAST YEAR]]</f>
        <v>187.20000000000002</v>
      </c>
    </row>
    <row r="283" spans="1:13" ht="14.45" x14ac:dyDescent="0.3">
      <c r="A283" s="22" t="s">
        <v>207</v>
      </c>
      <c r="B283" s="22">
        <v>101</v>
      </c>
      <c r="C283" s="5"/>
      <c r="D283" s="5" t="s">
        <v>939</v>
      </c>
      <c r="E283" s="55" t="s">
        <v>638</v>
      </c>
      <c r="F283" s="5" t="s">
        <v>448</v>
      </c>
      <c r="G283" s="68" t="s">
        <v>1031</v>
      </c>
      <c r="H283" s="83">
        <v>1.53</v>
      </c>
      <c r="I283" s="5"/>
      <c r="K283" t="str">
        <f>Table1983[[#This Row],[MANUFACTURER NAME]]</f>
        <v>School Smart</v>
      </c>
      <c r="L283" t="str">
        <f>Table1983[[#This Row],[MANUFACTURER ITEM NUMBER]]</f>
        <v>SS000786</v>
      </c>
      <c r="M283" s="98">
        <f>Table1983[[#This Row],[PRICE]]*Table1983[[#This Row],[QUANTITY PURCHASED LAST YEAR]]</f>
        <v>154.53</v>
      </c>
    </row>
    <row r="284" spans="1:13" ht="14.45" x14ac:dyDescent="0.3">
      <c r="A284" s="19" t="s">
        <v>232</v>
      </c>
      <c r="B284" s="19">
        <v>190</v>
      </c>
      <c r="C284" s="5"/>
      <c r="D284" s="5" t="s">
        <v>1048</v>
      </c>
      <c r="E284" s="55" t="s">
        <v>639</v>
      </c>
      <c r="F284" s="5" t="s">
        <v>956</v>
      </c>
      <c r="G284" s="68" t="s">
        <v>1032</v>
      </c>
      <c r="H284" s="83">
        <v>1.85</v>
      </c>
      <c r="I284" s="5"/>
      <c r="K284" t="str">
        <f>Table1983[[#This Row],[MANUFACTURER NAME]]</f>
        <v>BIC</v>
      </c>
      <c r="L284" t="str">
        <f>Table1983[[#This Row],[MANUFACTURER ITEM NUMBER]]</f>
        <v>BLP51W-AST</v>
      </c>
      <c r="M284" s="98">
        <f>Table1983[[#This Row],[PRICE]]*Table1983[[#This Row],[QUANTITY PURCHASED LAST YEAR]]</f>
        <v>351.5</v>
      </c>
    </row>
    <row r="285" spans="1:13" ht="14.45" x14ac:dyDescent="0.3">
      <c r="A285" s="22" t="s">
        <v>234</v>
      </c>
      <c r="B285" s="22">
        <v>145</v>
      </c>
      <c r="C285" s="5"/>
      <c r="D285" s="5" t="s">
        <v>846</v>
      </c>
      <c r="E285" s="55" t="s">
        <v>640</v>
      </c>
      <c r="F285" s="5" t="s">
        <v>956</v>
      </c>
      <c r="G285" s="68" t="s">
        <v>1033</v>
      </c>
      <c r="H285" s="83">
        <v>1.6</v>
      </c>
      <c r="I285" s="5"/>
      <c r="K285" t="str">
        <f>Table1983[[#This Row],[MANUFACTURER NAME]]</f>
        <v>BIC</v>
      </c>
      <c r="L285" t="str">
        <f>Table1983[[#This Row],[MANUFACTURER ITEM NUMBER]]</f>
        <v>BLMGP41</v>
      </c>
      <c r="M285" s="98">
        <f>Table1983[[#This Row],[PRICE]]*Table1983[[#This Row],[QUANTITY PURCHASED LAST YEAR]]</f>
        <v>232</v>
      </c>
    </row>
    <row r="286" spans="1:13" ht="14.45" x14ac:dyDescent="0.3">
      <c r="A286" s="22" t="s">
        <v>235</v>
      </c>
      <c r="B286" s="22">
        <v>252</v>
      </c>
      <c r="C286" s="5"/>
      <c r="D286" s="5" t="s">
        <v>849</v>
      </c>
      <c r="E286" s="55" t="s">
        <v>643</v>
      </c>
      <c r="F286" s="5" t="s">
        <v>448</v>
      </c>
      <c r="G286" s="68" t="s">
        <v>1034</v>
      </c>
      <c r="H286" s="83">
        <v>2.58</v>
      </c>
      <c r="I286" s="5"/>
      <c r="K286" t="str">
        <f>Table1983[[#This Row],[MANUFACTURER NAME]]</f>
        <v>School Smart</v>
      </c>
      <c r="L286" t="str">
        <f>Table1983[[#This Row],[MANUFACTURER ITEM NUMBER]]</f>
        <v>HY100200-20ASST</v>
      </c>
      <c r="M286" s="98">
        <f>Table1983[[#This Row],[PRICE]]*Table1983[[#This Row],[QUANTITY PURCHASED LAST YEAR]]</f>
        <v>650.16</v>
      </c>
    </row>
    <row r="287" spans="1:13" ht="14.45" x14ac:dyDescent="0.3">
      <c r="A287" s="18" t="s">
        <v>236</v>
      </c>
      <c r="B287" s="18">
        <v>273</v>
      </c>
      <c r="C287" s="5"/>
      <c r="D287" s="5" t="s">
        <v>940</v>
      </c>
      <c r="E287" s="55" t="s">
        <v>642</v>
      </c>
      <c r="F287" s="5" t="s">
        <v>448</v>
      </c>
      <c r="G287" s="68" t="s">
        <v>1035</v>
      </c>
      <c r="H287" s="83">
        <v>0.82</v>
      </c>
      <c r="I287" s="5"/>
      <c r="K287" t="str">
        <f>Table1983[[#This Row],[MANUFACTURER NAME]]</f>
        <v>School Smart</v>
      </c>
      <c r="L287" t="str">
        <f>Table1983[[#This Row],[MANUFACTURER ITEM NUMBER]]</f>
        <v>HY100200-6ASST</v>
      </c>
      <c r="M287" s="98">
        <f>Table1983[[#This Row],[PRICE]]*Table1983[[#This Row],[QUANTITY PURCHASED LAST YEAR]]</f>
        <v>223.85999999999999</v>
      </c>
    </row>
    <row r="288" spans="1:13" ht="14.45" x14ac:dyDescent="0.3">
      <c r="A288" s="18" t="s">
        <v>238</v>
      </c>
      <c r="B288" s="22">
        <v>160</v>
      </c>
      <c r="C288" s="5"/>
      <c r="D288" s="5" t="s">
        <v>813</v>
      </c>
      <c r="E288" s="55" t="s">
        <v>644</v>
      </c>
      <c r="F288" s="5" t="s">
        <v>448</v>
      </c>
      <c r="G288" s="68" t="s">
        <v>1036</v>
      </c>
      <c r="H288" s="83">
        <v>1.43</v>
      </c>
      <c r="I288" s="5"/>
      <c r="K288" t="str">
        <f>Table1983[[#This Row],[MANUFACTURER NAME]]</f>
        <v>School Smart</v>
      </c>
      <c r="L288" t="str">
        <f>Table1983[[#This Row],[MANUFACTURER ITEM NUMBER]]</f>
        <v>HY100200-12Yellow</v>
      </c>
      <c r="M288" s="98">
        <f>Table1983[[#This Row],[PRICE]]*Table1983[[#This Row],[QUANTITY PURCHASED LAST YEAR]]</f>
        <v>228.79999999999998</v>
      </c>
    </row>
    <row r="289" spans="1:13" ht="14.45" x14ac:dyDescent="0.3">
      <c r="A289" s="18" t="s">
        <v>237</v>
      </c>
      <c r="B289" s="22">
        <v>112</v>
      </c>
      <c r="C289" s="5"/>
      <c r="D289" s="5" t="s">
        <v>937</v>
      </c>
      <c r="E289" s="55" t="s">
        <v>641</v>
      </c>
      <c r="F289" s="5" t="s">
        <v>448</v>
      </c>
      <c r="G289" s="68" t="s">
        <v>1037</v>
      </c>
      <c r="H289" s="83">
        <v>2.4</v>
      </c>
      <c r="I289" s="5"/>
      <c r="K289" t="str">
        <f>Table1983[[#This Row],[MANUFACTURER NAME]]</f>
        <v>School Smart</v>
      </c>
      <c r="L289" t="str">
        <f>Table1983[[#This Row],[MANUFACTURER ITEM NUMBER]]</f>
        <v>HY100200-20YELLOW</v>
      </c>
      <c r="M289" s="98">
        <f>Table1983[[#This Row],[PRICE]]*Table1983[[#This Row],[QUANTITY PURCHASED LAST YEAR]]</f>
        <v>268.8</v>
      </c>
    </row>
    <row r="290" spans="1:13" ht="14.45" x14ac:dyDescent="0.3">
      <c r="A290" s="18" t="s">
        <v>233</v>
      </c>
      <c r="B290" s="19">
        <v>148</v>
      </c>
      <c r="C290" s="5"/>
      <c r="D290" s="5" t="s">
        <v>813</v>
      </c>
      <c r="E290" s="55" t="s">
        <v>645</v>
      </c>
      <c r="F290" s="5" t="s">
        <v>956</v>
      </c>
      <c r="G290" s="68" t="s">
        <v>1038</v>
      </c>
      <c r="H290" s="83">
        <v>3.88</v>
      </c>
      <c r="I290" s="5"/>
      <c r="K290" t="str">
        <f>Table1983[[#This Row],[MANUFACTURER NAME]]</f>
        <v>BIC</v>
      </c>
      <c r="L290" t="str">
        <f>Table1983[[#This Row],[MANUFACTURER ITEM NUMBER]]</f>
        <v>BL11-AST</v>
      </c>
      <c r="M290" s="98">
        <f>Table1983[[#This Row],[PRICE]]*Table1983[[#This Row],[QUANTITY PURCHASED LAST YEAR]]</f>
        <v>574.24</v>
      </c>
    </row>
    <row r="291" spans="1:13" ht="14.45" x14ac:dyDescent="0.3">
      <c r="A291" s="22" t="s">
        <v>210</v>
      </c>
      <c r="B291" s="23">
        <v>127</v>
      </c>
      <c r="C291" s="5"/>
      <c r="D291" s="5" t="s">
        <v>1049</v>
      </c>
      <c r="E291" s="55" t="s">
        <v>646</v>
      </c>
      <c r="F291" s="5" t="s">
        <v>448</v>
      </c>
      <c r="G291" s="68" t="s">
        <v>1039</v>
      </c>
      <c r="H291" s="83">
        <v>1.64</v>
      </c>
      <c r="I291" s="5"/>
      <c r="K291" t="str">
        <f>Table1983[[#This Row],[MANUFACTURER NAME]]</f>
        <v>School Smart</v>
      </c>
      <c r="L291" t="str">
        <f>Table1983[[#This Row],[MANUFACTURER ITEM NUMBER]]</f>
        <v>PY106605-8ASST</v>
      </c>
      <c r="M291" s="98">
        <f>Table1983[[#This Row],[PRICE]]*Table1983[[#This Row],[QUANTITY PURCHASED LAST YEAR]]</f>
        <v>208.28</v>
      </c>
    </row>
    <row r="292" spans="1:13" ht="14.45" x14ac:dyDescent="0.3">
      <c r="A292" s="23" t="s">
        <v>213</v>
      </c>
      <c r="B292" s="23">
        <v>137</v>
      </c>
      <c r="C292" s="5"/>
      <c r="D292" s="5" t="s">
        <v>1050</v>
      </c>
      <c r="E292" s="55" t="s">
        <v>647</v>
      </c>
      <c r="F292" s="5" t="s">
        <v>1024</v>
      </c>
      <c r="G292" s="68">
        <v>75846</v>
      </c>
      <c r="H292" s="83">
        <v>16.21</v>
      </c>
      <c r="I292" s="5"/>
      <c r="K292" t="str">
        <f>Table1983[[#This Row],[MANUFACTURER NAME]]</f>
        <v>Sharpie</v>
      </c>
      <c r="L292">
        <f>Table1983[[#This Row],[MANUFACTURER ITEM NUMBER]]</f>
        <v>75846</v>
      </c>
      <c r="M292" s="98">
        <f>Table1983[[#This Row],[PRICE]]*Table1983[[#This Row],[QUANTITY PURCHASED LAST YEAR]]</f>
        <v>2220.77</v>
      </c>
    </row>
    <row r="293" spans="1:13" ht="14.45" x14ac:dyDescent="0.3">
      <c r="A293" s="19" t="s">
        <v>212</v>
      </c>
      <c r="B293" s="19">
        <v>203</v>
      </c>
      <c r="C293" s="5"/>
      <c r="D293" s="5" t="s">
        <v>813</v>
      </c>
      <c r="E293" s="55" t="s">
        <v>649</v>
      </c>
      <c r="F293" s="5" t="s">
        <v>448</v>
      </c>
      <c r="G293" s="68" t="s">
        <v>1040</v>
      </c>
      <c r="H293" s="83">
        <v>2.14</v>
      </c>
      <c r="I293" s="5"/>
      <c r="K293" t="str">
        <f>Table1983[[#This Row],[MANUFACTURER NAME]]</f>
        <v>School Smart</v>
      </c>
      <c r="L293" t="str">
        <f>Table1983[[#This Row],[MANUFACTURER ITEM NUMBER]]</f>
        <v>PY109200-EF</v>
      </c>
      <c r="M293" s="98">
        <f>Table1983[[#This Row],[PRICE]]*Table1983[[#This Row],[QUANTITY PURCHASED LAST YEAR]]</f>
        <v>434.42</v>
      </c>
    </row>
    <row r="294" spans="1:13" ht="14.45" x14ac:dyDescent="0.3">
      <c r="A294" s="1" t="s">
        <v>211</v>
      </c>
      <c r="B294">
        <v>590</v>
      </c>
      <c r="C294" s="5"/>
      <c r="D294" s="5" t="s">
        <v>813</v>
      </c>
      <c r="E294" s="55" t="s">
        <v>650</v>
      </c>
      <c r="F294" s="5" t="s">
        <v>448</v>
      </c>
      <c r="G294" s="68" t="s">
        <v>1041</v>
      </c>
      <c r="H294" s="83">
        <v>1.68</v>
      </c>
      <c r="I294" s="5"/>
      <c r="K294" t="str">
        <f>Table1983[[#This Row],[MANUFACTURER NAME]]</f>
        <v>School Smart</v>
      </c>
      <c r="L294" t="str">
        <f>Table1983[[#This Row],[MANUFACTURER ITEM NUMBER]]</f>
        <v>PY100200-BLACK</v>
      </c>
      <c r="M294" s="98">
        <f>Table1983[[#This Row],[PRICE]]*Table1983[[#This Row],[QUANTITY PURCHASED LAST YEAR]]</f>
        <v>991.19999999999993</v>
      </c>
    </row>
    <row r="295" spans="1:13" ht="14.45" x14ac:dyDescent="0.3">
      <c r="A295" s="1" t="s">
        <v>383</v>
      </c>
      <c r="B295">
        <v>90</v>
      </c>
      <c r="C295" s="5"/>
      <c r="D295" s="5" t="s">
        <v>1047</v>
      </c>
      <c r="E295" s="55" t="s">
        <v>651</v>
      </c>
      <c r="F295" s="5" t="s">
        <v>1024</v>
      </c>
      <c r="G295" s="68">
        <v>1884739</v>
      </c>
      <c r="H295" s="83">
        <v>22.32</v>
      </c>
      <c r="I295" s="5"/>
      <c r="K295" t="str">
        <f>Table1983[[#This Row],[MANUFACTURER NAME]]</f>
        <v>Sharpie</v>
      </c>
      <c r="L295">
        <f>Table1983[[#This Row],[MANUFACTURER ITEM NUMBER]]</f>
        <v>1884739</v>
      </c>
      <c r="M295" s="98">
        <f>Table1983[[#This Row],[PRICE]]*Table1983[[#This Row],[QUANTITY PURCHASED LAST YEAR]]</f>
        <v>2008.8</v>
      </c>
    </row>
    <row r="296" spans="1:13" ht="14.45" x14ac:dyDescent="0.3">
      <c r="A296" s="1" t="s">
        <v>215</v>
      </c>
      <c r="B296">
        <v>97</v>
      </c>
      <c r="C296" s="5"/>
      <c r="D296" s="5" t="s">
        <v>812</v>
      </c>
      <c r="E296" s="55" t="s">
        <v>767</v>
      </c>
      <c r="F296" s="5" t="s">
        <v>1024</v>
      </c>
      <c r="G296" s="68" t="s">
        <v>1042</v>
      </c>
      <c r="H296" s="83">
        <v>0.7</v>
      </c>
      <c r="I296" s="5"/>
      <c r="K296" t="str">
        <f>Table1983[[#This Row],[MANUFACTURER NAME]]</f>
        <v>Sharpie</v>
      </c>
      <c r="L296" t="str">
        <f>Table1983[[#This Row],[MANUFACTURER ITEM NUMBER]]</f>
        <v>30001 EA</v>
      </c>
      <c r="M296" s="98">
        <f>Table1983[[#This Row],[PRICE]]*Table1983[[#This Row],[QUANTITY PURCHASED LAST YEAR]]</f>
        <v>67.899999999999991</v>
      </c>
    </row>
    <row r="297" spans="1:13" ht="14.45" x14ac:dyDescent="0.3">
      <c r="A297" s="22" t="s">
        <v>214</v>
      </c>
      <c r="B297" s="23">
        <v>129</v>
      </c>
      <c r="C297" s="5"/>
      <c r="D297" s="5" t="s">
        <v>813</v>
      </c>
      <c r="E297" s="55" t="s">
        <v>648</v>
      </c>
      <c r="F297" s="5" t="s">
        <v>1024</v>
      </c>
      <c r="G297" s="68" t="s">
        <v>1043</v>
      </c>
      <c r="H297" s="83">
        <v>8.11</v>
      </c>
      <c r="I297" s="5"/>
      <c r="K297" t="str">
        <f>Table1983[[#This Row],[MANUFACTURER NAME]]</f>
        <v>Sharpie</v>
      </c>
      <c r="L297" t="str">
        <f>Table1983[[#This Row],[MANUFACTURER ITEM NUMBER]]</f>
        <v>37001PK</v>
      </c>
      <c r="M297" s="98">
        <f>Table1983[[#This Row],[PRICE]]*Table1983[[#This Row],[QUANTITY PURCHASED LAST YEAR]]</f>
        <v>1046.1899999999998</v>
      </c>
    </row>
    <row r="298" spans="1:13" ht="14.45" x14ac:dyDescent="0.3">
      <c r="A298" s="19" t="s">
        <v>209</v>
      </c>
      <c r="B298" s="19">
        <v>199</v>
      </c>
      <c r="C298" s="5"/>
      <c r="D298" s="5" t="s">
        <v>1049</v>
      </c>
      <c r="E298" s="55" t="s">
        <v>646</v>
      </c>
      <c r="F298" s="5" t="s">
        <v>448</v>
      </c>
      <c r="G298" s="68" t="s">
        <v>1039</v>
      </c>
      <c r="H298" s="83">
        <v>1.64</v>
      </c>
      <c r="I298" s="5"/>
      <c r="K298" t="str">
        <f>Table1983[[#This Row],[MANUFACTURER NAME]]</f>
        <v>School Smart</v>
      </c>
      <c r="L298" t="str">
        <f>Table1983[[#This Row],[MANUFACTURER ITEM NUMBER]]</f>
        <v>PY106605-8ASST</v>
      </c>
      <c r="M298" s="98">
        <f>Table1983[[#This Row],[PRICE]]*Table1983[[#This Row],[QUANTITY PURCHASED LAST YEAR]]</f>
        <v>326.35999999999996</v>
      </c>
    </row>
    <row r="299" spans="1:13" ht="14.45" x14ac:dyDescent="0.3">
      <c r="A299" s="24" t="s">
        <v>221</v>
      </c>
      <c r="B299" s="25">
        <v>87</v>
      </c>
      <c r="C299" s="5"/>
      <c r="D299" s="5" t="s">
        <v>1051</v>
      </c>
      <c r="E299" s="55" t="s">
        <v>768</v>
      </c>
      <c r="F299" s="5" t="s">
        <v>461</v>
      </c>
      <c r="G299" s="68" t="s">
        <v>1044</v>
      </c>
      <c r="H299" s="83">
        <v>58.59</v>
      </c>
      <c r="I299" s="5"/>
      <c r="K299" t="str">
        <f>Table1983[[#This Row],[MANUFACTURER NAME]]</f>
        <v>Crayola</v>
      </c>
      <c r="L299" t="str">
        <f>Table1983[[#This Row],[MANUFACTURER ITEM NUMBER]]</f>
        <v>58-8201</v>
      </c>
      <c r="M299" s="98">
        <f>Table1983[[#This Row],[PRICE]]*Table1983[[#This Row],[QUANTITY PURCHASED LAST YEAR]]</f>
        <v>5097.33</v>
      </c>
    </row>
    <row r="300" spans="1:13" ht="14.45" x14ac:dyDescent="0.3">
      <c r="A300" s="16" t="s">
        <v>218</v>
      </c>
      <c r="B300" s="25">
        <v>116</v>
      </c>
      <c r="C300" s="5"/>
      <c r="D300" s="5" t="s">
        <v>813</v>
      </c>
      <c r="E300" s="55" t="s">
        <v>444</v>
      </c>
      <c r="F300" s="5" t="s">
        <v>461</v>
      </c>
      <c r="G300" s="68" t="s">
        <v>1045</v>
      </c>
      <c r="H300" s="83">
        <v>3.02</v>
      </c>
      <c r="I300" s="5" t="s">
        <v>1006</v>
      </c>
      <c r="K300" t="str">
        <f>Table1983[[#This Row],[MANUFACTURER NAME]]</f>
        <v>Crayola</v>
      </c>
      <c r="L300" t="str">
        <f>Table1983[[#This Row],[MANUFACTURER ITEM NUMBER]]</f>
        <v>58-7700-series</v>
      </c>
      <c r="M300" s="98">
        <f>Table1983[[#This Row],[PRICE]]*Table1983[[#This Row],[QUANTITY PURCHASED LAST YEAR]]</f>
        <v>350.32</v>
      </c>
    </row>
    <row r="301" spans="1:13" ht="14.45" x14ac:dyDescent="0.3">
      <c r="A301" s="29" t="s">
        <v>208</v>
      </c>
      <c r="B301" s="25">
        <v>382</v>
      </c>
      <c r="C301" s="5"/>
      <c r="D301" s="5" t="s">
        <v>898</v>
      </c>
      <c r="E301" s="55" t="s">
        <v>652</v>
      </c>
      <c r="F301" s="5" t="s">
        <v>461</v>
      </c>
      <c r="G301" s="68" t="s">
        <v>1066</v>
      </c>
      <c r="H301" s="83">
        <v>2.98</v>
      </c>
      <c r="I301" s="5"/>
      <c r="K301" t="str">
        <f>Table1983[[#This Row],[MANUFACTURER NAME]]</f>
        <v>Crayola</v>
      </c>
      <c r="L301" t="str">
        <f>Table1983[[#This Row],[MANUFACTURER ITEM NUMBER]]</f>
        <v>58-7808</v>
      </c>
      <c r="M301" s="98">
        <f>Table1983[[#This Row],[PRICE]]*Table1983[[#This Row],[QUANTITY PURCHASED LAST YEAR]]</f>
        <v>1138.3599999999999</v>
      </c>
    </row>
    <row r="302" spans="1:13" ht="14.45" x14ac:dyDescent="0.3">
      <c r="A302" s="22" t="s">
        <v>220</v>
      </c>
      <c r="B302" s="22">
        <v>150</v>
      </c>
      <c r="C302" s="5"/>
      <c r="D302" s="5" t="s">
        <v>898</v>
      </c>
      <c r="E302" s="55" t="s">
        <v>653</v>
      </c>
      <c r="F302" s="5" t="s">
        <v>461</v>
      </c>
      <c r="G302" s="68" t="s">
        <v>1067</v>
      </c>
      <c r="H302" s="83">
        <v>2.2999999999999998</v>
      </c>
      <c r="I302" s="5"/>
      <c r="K302" t="str">
        <f>Table1983[[#This Row],[MANUFACTURER NAME]]</f>
        <v>Crayola</v>
      </c>
      <c r="L302" t="str">
        <f>Table1983[[#This Row],[MANUFACTURER ITEM NUMBER]]</f>
        <v>58-7708</v>
      </c>
      <c r="M302" s="98">
        <f>Table1983[[#This Row],[PRICE]]*Table1983[[#This Row],[QUANTITY PURCHASED LAST YEAR]]</f>
        <v>345</v>
      </c>
    </row>
    <row r="303" spans="1:13" ht="14.45" x14ac:dyDescent="0.3">
      <c r="A303" s="18" t="s">
        <v>219</v>
      </c>
      <c r="B303" s="25">
        <v>292</v>
      </c>
      <c r="C303" s="5"/>
      <c r="D303" s="5" t="s">
        <v>898</v>
      </c>
      <c r="E303" s="55" t="s">
        <v>654</v>
      </c>
      <c r="F303" s="5" t="s">
        <v>461</v>
      </c>
      <c r="G303" s="68" t="s">
        <v>1068</v>
      </c>
      <c r="H303" s="83">
        <v>2.2999999999999998</v>
      </c>
      <c r="I303" s="5"/>
      <c r="K303" t="str">
        <f>Table1983[[#This Row],[MANUFACTURER NAME]]</f>
        <v>Crayola</v>
      </c>
      <c r="L303" t="str">
        <f>Table1983[[#This Row],[MANUFACTURER ITEM NUMBER]]</f>
        <v>58-7709</v>
      </c>
      <c r="M303" s="98">
        <f>Table1983[[#This Row],[PRICE]]*Table1983[[#This Row],[QUANTITY PURCHASED LAST YEAR]]</f>
        <v>671.59999999999991</v>
      </c>
    </row>
    <row r="304" spans="1:13" ht="14.45" x14ac:dyDescent="0.3">
      <c r="A304" s="16" t="s">
        <v>217</v>
      </c>
      <c r="B304" s="25">
        <v>98</v>
      </c>
      <c r="C304" s="5"/>
      <c r="D304" s="5" t="s">
        <v>899</v>
      </c>
      <c r="E304" s="55" t="s">
        <v>655</v>
      </c>
      <c r="F304" s="5" t="s">
        <v>461</v>
      </c>
      <c r="G304" s="68" t="s">
        <v>1069</v>
      </c>
      <c r="H304" s="83">
        <v>2.9</v>
      </c>
      <c r="I304" s="5"/>
      <c r="K304" t="str">
        <f>Table1983[[#This Row],[MANUFACTURER NAME]]</f>
        <v>Crayola</v>
      </c>
      <c r="L304" t="str">
        <f>Table1983[[#This Row],[MANUFACTURER ITEM NUMBER]]</f>
        <v>58-7712</v>
      </c>
      <c r="M304" s="98">
        <f>Table1983[[#This Row],[PRICE]]*Table1983[[#This Row],[QUANTITY PURCHASED LAST YEAR]]</f>
        <v>284.2</v>
      </c>
    </row>
    <row r="305" spans="1:13" ht="14.45" x14ac:dyDescent="0.3">
      <c r="A305" s="24" t="s">
        <v>222</v>
      </c>
      <c r="B305" s="25">
        <v>65</v>
      </c>
      <c r="C305" s="5"/>
      <c r="D305" s="5" t="s">
        <v>1052</v>
      </c>
      <c r="E305" s="55" t="s">
        <v>656</v>
      </c>
      <c r="F305" s="5" t="s">
        <v>461</v>
      </c>
      <c r="G305" s="68" t="s">
        <v>1070</v>
      </c>
      <c r="H305" s="83">
        <v>63.83</v>
      </c>
      <c r="I305" s="5"/>
      <c r="K305" t="str">
        <f>Table1983[[#This Row],[MANUFACTURER NAME]]</f>
        <v>Crayola</v>
      </c>
      <c r="L305" t="str">
        <f>Table1983[[#This Row],[MANUFACTURER ITEM NUMBER]]</f>
        <v>58-8208</v>
      </c>
      <c r="M305" s="98">
        <f>Table1983[[#This Row],[PRICE]]*Table1983[[#This Row],[QUANTITY PURCHASED LAST YEAR]]</f>
        <v>4148.95</v>
      </c>
    </row>
    <row r="306" spans="1:13" ht="14.45" x14ac:dyDescent="0.3">
      <c r="A306" s="29" t="s">
        <v>216</v>
      </c>
      <c r="B306" s="25">
        <v>428</v>
      </c>
      <c r="C306" s="5"/>
      <c r="D306" s="5" t="s">
        <v>898</v>
      </c>
      <c r="E306" s="55" t="s">
        <v>657</v>
      </c>
      <c r="F306" s="5" t="s">
        <v>461</v>
      </c>
      <c r="G306" s="68" t="s">
        <v>1071</v>
      </c>
      <c r="H306" s="83">
        <v>2.81</v>
      </c>
      <c r="I306" s="5"/>
      <c r="K306" t="str">
        <f>Table1983[[#This Row],[MANUFACTURER NAME]]</f>
        <v>Crayola</v>
      </c>
      <c r="L306" t="str">
        <f>Table1983[[#This Row],[MANUFACTURER ITEM NUMBER]]</f>
        <v>58-7208</v>
      </c>
      <c r="M306" s="98">
        <f>Table1983[[#This Row],[PRICE]]*Table1983[[#This Row],[QUANTITY PURCHASED LAST YEAR]]</f>
        <v>1202.68</v>
      </c>
    </row>
    <row r="307" spans="1:13" ht="14.45" x14ac:dyDescent="0.3">
      <c r="A307" s="22" t="s">
        <v>223</v>
      </c>
      <c r="B307" s="22">
        <v>283</v>
      </c>
      <c r="C307" s="5"/>
      <c r="D307" s="5" t="s">
        <v>898</v>
      </c>
      <c r="E307" s="55" t="s">
        <v>658</v>
      </c>
      <c r="F307" s="5" t="s">
        <v>448</v>
      </c>
      <c r="G307" s="68">
        <v>22478</v>
      </c>
      <c r="H307" s="83">
        <v>5.9</v>
      </c>
      <c r="I307" s="5"/>
      <c r="K307" t="str">
        <f>Table1983[[#This Row],[MANUFACTURER NAME]]</f>
        <v>School Smart</v>
      </c>
      <c r="L307">
        <f>Table1983[[#This Row],[MANUFACTURER ITEM NUMBER]]</f>
        <v>22478</v>
      </c>
      <c r="M307" s="98">
        <f>Table1983[[#This Row],[PRICE]]*Table1983[[#This Row],[QUANTITY PURCHASED LAST YEAR]]</f>
        <v>1669.7</v>
      </c>
    </row>
    <row r="308" spans="1:13" ht="14.45" x14ac:dyDescent="0.3">
      <c r="A308" s="22" t="s">
        <v>224</v>
      </c>
      <c r="B308" s="22">
        <v>182</v>
      </c>
      <c r="C308" s="5"/>
      <c r="D308" s="5" t="s">
        <v>899</v>
      </c>
      <c r="E308" s="55" t="s">
        <v>659</v>
      </c>
      <c r="F308" s="5" t="s">
        <v>1062</v>
      </c>
      <c r="G308" s="68">
        <v>1905069</v>
      </c>
      <c r="H308" s="83">
        <v>5.87</v>
      </c>
      <c r="I308" s="5"/>
      <c r="K308" t="str">
        <f>Table1983[[#This Row],[MANUFACTURER NAME]]</f>
        <v>Mr. Sketch</v>
      </c>
      <c r="L308">
        <f>Table1983[[#This Row],[MANUFACTURER ITEM NUMBER]]</f>
        <v>1905069</v>
      </c>
      <c r="M308" s="98">
        <f>Table1983[[#This Row],[PRICE]]*Table1983[[#This Row],[QUANTITY PURCHASED LAST YEAR]]</f>
        <v>1068.3399999999999</v>
      </c>
    </row>
    <row r="309" spans="1:13" ht="14.45" x14ac:dyDescent="0.3">
      <c r="A309" s="22" t="s">
        <v>225</v>
      </c>
      <c r="B309" s="22">
        <v>107</v>
      </c>
      <c r="C309" s="5"/>
      <c r="D309" s="5" t="s">
        <v>1053</v>
      </c>
      <c r="E309" s="55" t="s">
        <v>660</v>
      </c>
      <c r="F309" s="5" t="s">
        <v>1062</v>
      </c>
      <c r="G309" s="68">
        <v>1905313</v>
      </c>
      <c r="H309" s="83">
        <v>3.54</v>
      </c>
      <c r="I309" s="5"/>
      <c r="K309" t="str">
        <f>Table1983[[#This Row],[MANUFACTURER NAME]]</f>
        <v>Mr. Sketch</v>
      </c>
      <c r="L309">
        <f>Table1983[[#This Row],[MANUFACTURER ITEM NUMBER]]</f>
        <v>1905313</v>
      </c>
      <c r="M309" s="98">
        <f>Table1983[[#This Row],[PRICE]]*Table1983[[#This Row],[QUANTITY PURCHASED LAST YEAR]]</f>
        <v>378.78000000000003</v>
      </c>
    </row>
    <row r="310" spans="1:13" ht="14.45" x14ac:dyDescent="0.3">
      <c r="A310" s="18" t="s">
        <v>226</v>
      </c>
      <c r="B310" s="18">
        <v>111</v>
      </c>
      <c r="C310" s="5"/>
      <c r="D310" s="5" t="s">
        <v>1053</v>
      </c>
      <c r="E310" s="55" t="s">
        <v>688</v>
      </c>
      <c r="F310" s="5" t="s">
        <v>461</v>
      </c>
      <c r="G310" s="68" t="s">
        <v>1072</v>
      </c>
      <c r="H310" s="83">
        <v>2.37</v>
      </c>
      <c r="I310" s="5"/>
      <c r="K310" t="str">
        <f>Table1983[[#This Row],[MANUFACTURER NAME]]</f>
        <v>Crayola</v>
      </c>
      <c r="L310" t="str">
        <f>Table1983[[#This Row],[MANUFACTURER ITEM NUMBER]]</f>
        <v>58-7722</v>
      </c>
      <c r="M310" s="98">
        <f>Table1983[[#This Row],[PRICE]]*Table1983[[#This Row],[QUANTITY PURCHASED LAST YEAR]]</f>
        <v>263.07</v>
      </c>
    </row>
    <row r="311" spans="1:13" ht="14.45" x14ac:dyDescent="0.3">
      <c r="A311" s="18" t="s">
        <v>227</v>
      </c>
      <c r="B311" s="18">
        <v>154</v>
      </c>
      <c r="C311" s="5"/>
      <c r="D311" s="5" t="s">
        <v>1053</v>
      </c>
      <c r="E311" s="55" t="s">
        <v>687</v>
      </c>
      <c r="F311" s="5" t="s">
        <v>461</v>
      </c>
      <c r="G311" s="68" t="s">
        <v>1073</v>
      </c>
      <c r="H311" s="83">
        <v>2.37</v>
      </c>
      <c r="I311" s="5"/>
      <c r="K311" t="str">
        <f>Table1983[[#This Row],[MANUFACTURER NAME]]</f>
        <v>Crayola</v>
      </c>
      <c r="L311" t="str">
        <f>Table1983[[#This Row],[MANUFACTURER ITEM NUMBER]]</f>
        <v>58-7726</v>
      </c>
      <c r="M311" s="98">
        <f>Table1983[[#This Row],[PRICE]]*Table1983[[#This Row],[QUANTITY PURCHASED LAST YEAR]]</f>
        <v>364.98</v>
      </c>
    </row>
    <row r="312" spans="1:13" ht="14.45" x14ac:dyDescent="0.3">
      <c r="A312" s="24" t="s">
        <v>34</v>
      </c>
      <c r="B312" s="18">
        <v>520</v>
      </c>
      <c r="C312" s="5"/>
      <c r="D312" s="5" t="s">
        <v>813</v>
      </c>
      <c r="E312" s="55" t="s">
        <v>689</v>
      </c>
      <c r="F312" s="5" t="s">
        <v>448</v>
      </c>
      <c r="G312" s="68" t="s">
        <v>1074</v>
      </c>
      <c r="H312" s="83">
        <v>0.65</v>
      </c>
      <c r="I312" s="5"/>
      <c r="K312" t="str">
        <f>Table1983[[#This Row],[MANUFACTURER NAME]]</f>
        <v>School Smart</v>
      </c>
      <c r="L312" t="str">
        <f>Table1983[[#This Row],[MANUFACTURER ITEM NUMBER]]</f>
        <v>AA949M-12BLACK</v>
      </c>
      <c r="M312" s="98">
        <f>Table1983[[#This Row],[PRICE]]*Table1983[[#This Row],[QUANTITY PURCHASED LAST YEAR]]</f>
        <v>338</v>
      </c>
    </row>
    <row r="313" spans="1:13" ht="14.45" x14ac:dyDescent="0.3">
      <c r="A313" s="1" t="s">
        <v>35</v>
      </c>
      <c r="B313" s="18">
        <v>412</v>
      </c>
      <c r="C313" s="5"/>
      <c r="D313" s="5" t="s">
        <v>1057</v>
      </c>
      <c r="E313" s="55" t="s">
        <v>690</v>
      </c>
      <c r="F313" s="5" t="s">
        <v>448</v>
      </c>
      <c r="G313" s="68" t="s">
        <v>1075</v>
      </c>
      <c r="H313" s="83">
        <v>0.65</v>
      </c>
      <c r="I313" s="5"/>
      <c r="K313" t="str">
        <f>Table1983[[#This Row],[MANUFACTURER NAME]]</f>
        <v>School Smart</v>
      </c>
      <c r="L313" t="str">
        <f>Table1983[[#This Row],[MANUFACTURER ITEM NUMBER]]</f>
        <v>AA949M-12BLUE</v>
      </c>
      <c r="M313" s="98">
        <f>Table1983[[#This Row],[PRICE]]*Table1983[[#This Row],[QUANTITY PURCHASED LAST YEAR]]</f>
        <v>267.8</v>
      </c>
    </row>
    <row r="314" spans="1:13" ht="14.45" x14ac:dyDescent="0.3">
      <c r="A314" s="1" t="s">
        <v>229</v>
      </c>
      <c r="B314" s="18">
        <v>128</v>
      </c>
      <c r="C314" s="5"/>
      <c r="D314" s="5" t="s">
        <v>1058</v>
      </c>
      <c r="E314" s="55" t="s">
        <v>691</v>
      </c>
      <c r="F314" s="5" t="s">
        <v>448</v>
      </c>
      <c r="G314" s="68" t="s">
        <v>1076</v>
      </c>
      <c r="H314" s="83">
        <v>0.65</v>
      </c>
      <c r="I314" s="5"/>
      <c r="K314" t="str">
        <f>Table1983[[#This Row],[MANUFACTURER NAME]]</f>
        <v>School Smart</v>
      </c>
      <c r="L314" t="str">
        <f>Table1983[[#This Row],[MANUFACTURER ITEM NUMBER]]</f>
        <v>AA949M-12PURPLE</v>
      </c>
      <c r="M314" s="98">
        <f>Table1983[[#This Row],[PRICE]]*Table1983[[#This Row],[QUANTITY PURCHASED LAST YEAR]]</f>
        <v>83.2</v>
      </c>
    </row>
    <row r="315" spans="1:13" ht="14.45" x14ac:dyDescent="0.3">
      <c r="A315" s="1" t="s">
        <v>36</v>
      </c>
      <c r="B315">
        <v>520</v>
      </c>
      <c r="C315" s="5"/>
      <c r="D315" s="5" t="s">
        <v>1059</v>
      </c>
      <c r="E315" s="55" t="s">
        <v>692</v>
      </c>
      <c r="F315" s="5" t="s">
        <v>448</v>
      </c>
      <c r="G315" s="68" t="s">
        <v>1077</v>
      </c>
      <c r="H315" s="83">
        <v>0.65</v>
      </c>
      <c r="I315" s="5"/>
      <c r="K315" t="str">
        <f>Table1983[[#This Row],[MANUFACTURER NAME]]</f>
        <v>School Smart</v>
      </c>
      <c r="L315" t="str">
        <f>Table1983[[#This Row],[MANUFACTURER ITEM NUMBER]]</f>
        <v>AA949M-12RED</v>
      </c>
      <c r="M315" s="98">
        <f>Table1983[[#This Row],[PRICE]]*Table1983[[#This Row],[QUANTITY PURCHASED LAST YEAR]]</f>
        <v>338</v>
      </c>
    </row>
    <row r="316" spans="1:13" ht="14.45" x14ac:dyDescent="0.3">
      <c r="A316" s="23" t="s">
        <v>230</v>
      </c>
      <c r="B316" s="19">
        <v>93</v>
      </c>
      <c r="C316" s="5"/>
      <c r="D316" s="5" t="s">
        <v>812</v>
      </c>
      <c r="E316" s="55" t="s">
        <v>693</v>
      </c>
      <c r="F316" s="5" t="s">
        <v>1060</v>
      </c>
      <c r="G316" s="68">
        <v>5057</v>
      </c>
      <c r="H316" s="83">
        <v>1.55</v>
      </c>
      <c r="I316" s="5"/>
      <c r="K316" t="str">
        <f>Table1983[[#This Row],[MANUFACTURER NAME]]</f>
        <v>Preventa</v>
      </c>
      <c r="L316">
        <f>Table1983[[#This Row],[MANUFACTURER ITEM NUMBER]]</f>
        <v>5057</v>
      </c>
      <c r="M316" s="98">
        <f>Table1983[[#This Row],[PRICE]]*Table1983[[#This Row],[QUANTITY PURCHASED LAST YEAR]]</f>
        <v>144.15</v>
      </c>
    </row>
    <row r="317" spans="1:13" ht="14.45" x14ac:dyDescent="0.3">
      <c r="A317" s="13" t="s">
        <v>228</v>
      </c>
      <c r="B317">
        <v>191</v>
      </c>
      <c r="C317" s="5"/>
      <c r="D317" s="5" t="s">
        <v>898</v>
      </c>
      <c r="E317" s="55" t="s">
        <v>694</v>
      </c>
      <c r="F317" s="5" t="s">
        <v>448</v>
      </c>
      <c r="G317" s="68" t="s">
        <v>1078</v>
      </c>
      <c r="H317" s="83">
        <v>1.84</v>
      </c>
      <c r="I317" s="5"/>
      <c r="K317" t="str">
        <f>Table1983[[#This Row],[MANUFACTURER NAME]]</f>
        <v>School Smart</v>
      </c>
      <c r="L317" t="str">
        <f>Table1983[[#This Row],[MANUFACTURER ITEM NUMBER]]</f>
        <v>SSP1000-8</v>
      </c>
      <c r="M317" s="98">
        <f>Table1983[[#This Row],[PRICE]]*Table1983[[#This Row],[QUANTITY PURCHASED LAST YEAR]]</f>
        <v>351.44</v>
      </c>
    </row>
    <row r="318" spans="1:13" ht="14.45" x14ac:dyDescent="0.3">
      <c r="A318" s="13" t="s">
        <v>231</v>
      </c>
      <c r="B318">
        <v>96</v>
      </c>
      <c r="C318" s="5"/>
      <c r="D318" s="5" t="s">
        <v>812</v>
      </c>
      <c r="E318" s="55" t="s">
        <v>695</v>
      </c>
      <c r="F318" s="5" t="s">
        <v>1061</v>
      </c>
      <c r="G318" s="68">
        <v>65800</v>
      </c>
      <c r="H318" s="83">
        <v>1.65</v>
      </c>
      <c r="I318" s="5"/>
      <c r="K318" t="str">
        <f>Table1983[[#This Row],[MANUFACTURER NAME]]</f>
        <v>Uniball</v>
      </c>
      <c r="L318">
        <f>Table1983[[#This Row],[MANUFACTURER ITEM NUMBER]]</f>
        <v>65800</v>
      </c>
      <c r="M318" s="98">
        <f>Table1983[[#This Row],[PRICE]]*Table1983[[#This Row],[QUANTITY PURCHASED LAST YEAR]]</f>
        <v>158.39999999999998</v>
      </c>
    </row>
    <row r="319" spans="1:13" ht="14.45" x14ac:dyDescent="0.3">
      <c r="A319" s="1" t="s">
        <v>174</v>
      </c>
      <c r="B319">
        <v>2083</v>
      </c>
      <c r="C319" s="5"/>
      <c r="D319" s="5" t="s">
        <v>813</v>
      </c>
      <c r="E319" s="55" t="s">
        <v>696</v>
      </c>
      <c r="F319" s="5" t="s">
        <v>448</v>
      </c>
      <c r="G319" s="68">
        <v>83276</v>
      </c>
      <c r="H319" s="83">
        <v>0.65</v>
      </c>
      <c r="I319" s="5"/>
      <c r="K319" t="str">
        <f>Table1983[[#This Row],[MANUFACTURER NAME]]</f>
        <v>School Smart</v>
      </c>
      <c r="L319">
        <f>Table1983[[#This Row],[MANUFACTURER ITEM NUMBER]]</f>
        <v>83276</v>
      </c>
      <c r="M319" s="98">
        <f>Table1983[[#This Row],[PRICE]]*Table1983[[#This Row],[QUANTITY PURCHASED LAST YEAR]]</f>
        <v>1353.95</v>
      </c>
    </row>
    <row r="320" spans="1:13" ht="14.45" x14ac:dyDescent="0.3">
      <c r="A320" s="1" t="s">
        <v>176</v>
      </c>
      <c r="B320">
        <v>1892</v>
      </c>
      <c r="C320" s="5"/>
      <c r="D320" s="5" t="s">
        <v>1046</v>
      </c>
      <c r="E320" s="55" t="s">
        <v>697</v>
      </c>
      <c r="F320" s="5" t="s">
        <v>448</v>
      </c>
      <c r="G320" s="68">
        <v>84808</v>
      </c>
      <c r="H320" s="83">
        <v>6.59</v>
      </c>
      <c r="I320" s="5"/>
      <c r="K320" t="str">
        <f>Table1983[[#This Row],[MANUFACTURER NAME]]</f>
        <v>School Smart</v>
      </c>
      <c r="L320">
        <f>Table1983[[#This Row],[MANUFACTURER ITEM NUMBER]]</f>
        <v>84808</v>
      </c>
      <c r="M320" s="98">
        <f>Table1983[[#This Row],[PRICE]]*Table1983[[#This Row],[QUANTITY PURCHASED LAST YEAR]]</f>
        <v>12468.279999999999</v>
      </c>
    </row>
    <row r="321" spans="1:13" ht="14.45" x14ac:dyDescent="0.3">
      <c r="A321" s="1" t="s">
        <v>177</v>
      </c>
      <c r="B321">
        <v>722</v>
      </c>
      <c r="C321" s="5"/>
      <c r="D321" s="5" t="s">
        <v>1054</v>
      </c>
      <c r="E321" s="55" t="s">
        <v>698</v>
      </c>
      <c r="F321" s="5" t="s">
        <v>448</v>
      </c>
      <c r="G321" s="68">
        <v>83275</v>
      </c>
      <c r="H321" s="83">
        <v>4.54</v>
      </c>
      <c r="I321" s="5"/>
      <c r="K321" t="str">
        <f>Table1983[[#This Row],[MANUFACTURER NAME]]</f>
        <v>School Smart</v>
      </c>
      <c r="L321">
        <f>Table1983[[#This Row],[MANUFACTURER ITEM NUMBER]]</f>
        <v>83275</v>
      </c>
      <c r="M321" s="98">
        <f>Table1983[[#This Row],[PRICE]]*Table1983[[#This Row],[QUANTITY PURCHASED LAST YEAR]]</f>
        <v>3277.88</v>
      </c>
    </row>
    <row r="322" spans="1:13" ht="14.45" x14ac:dyDescent="0.3">
      <c r="A322" s="1" t="s">
        <v>175</v>
      </c>
      <c r="B322">
        <v>3702</v>
      </c>
      <c r="C322" s="5"/>
      <c r="D322" s="5" t="s">
        <v>813</v>
      </c>
      <c r="E322" s="55" t="s">
        <v>699</v>
      </c>
      <c r="F322" s="5" t="s">
        <v>448</v>
      </c>
      <c r="G322" s="68">
        <v>84453</v>
      </c>
      <c r="H322" s="83">
        <v>0.7</v>
      </c>
      <c r="I322" s="5"/>
      <c r="K322" t="str">
        <f>Table1983[[#This Row],[MANUFACTURER NAME]]</f>
        <v>School Smart</v>
      </c>
      <c r="L322">
        <f>Table1983[[#This Row],[MANUFACTURER ITEM NUMBER]]</f>
        <v>84453</v>
      </c>
      <c r="M322" s="98">
        <f>Table1983[[#This Row],[PRICE]]*Table1983[[#This Row],[QUANTITY PURCHASED LAST YEAR]]</f>
        <v>2591.3999999999996</v>
      </c>
    </row>
    <row r="323" spans="1:13" ht="14.45" x14ac:dyDescent="0.3">
      <c r="A323" s="1" t="s">
        <v>178</v>
      </c>
      <c r="B323">
        <v>186</v>
      </c>
      <c r="C323" s="5"/>
      <c r="D323" s="5" t="s">
        <v>813</v>
      </c>
      <c r="E323" s="55" t="s">
        <v>700</v>
      </c>
      <c r="F323" s="5" t="s">
        <v>1063</v>
      </c>
      <c r="G323" s="68">
        <v>12875</v>
      </c>
      <c r="H323" s="83">
        <v>1.1200000000000001</v>
      </c>
      <c r="I323" s="5"/>
      <c r="K323" t="str">
        <f>Table1983[[#This Row],[MANUFACTURER NAME]]</f>
        <v>Dixon</v>
      </c>
      <c r="L323">
        <f>Table1983[[#This Row],[MANUFACTURER ITEM NUMBER]]</f>
        <v>12875</v>
      </c>
      <c r="M323" s="98">
        <f>Table1983[[#This Row],[PRICE]]*Table1983[[#This Row],[QUANTITY PURCHASED LAST YEAR]]</f>
        <v>208.32000000000002</v>
      </c>
    </row>
    <row r="324" spans="1:13" ht="14.45" x14ac:dyDescent="0.3">
      <c r="A324" s="1" t="s">
        <v>179</v>
      </c>
      <c r="B324">
        <v>2899</v>
      </c>
      <c r="C324" s="5"/>
      <c r="D324" s="5" t="s">
        <v>1055</v>
      </c>
      <c r="E324" s="55" t="s">
        <v>770</v>
      </c>
      <c r="F324" s="5" t="s">
        <v>1064</v>
      </c>
      <c r="G324" s="68">
        <v>8201</v>
      </c>
      <c r="H324" s="83">
        <v>19.27</v>
      </c>
      <c r="I324" s="5" t="s">
        <v>771</v>
      </c>
      <c r="K324" t="str">
        <f>Table1983[[#This Row],[MANUFACTURER NAME]]</f>
        <v>Moon Products</v>
      </c>
      <c r="L324">
        <f>Table1983[[#This Row],[MANUFACTURER ITEM NUMBER]]</f>
        <v>8201</v>
      </c>
      <c r="M324" s="98">
        <f>Table1983[[#This Row],[PRICE]]*Table1983[[#This Row],[QUANTITY PURCHASED LAST YEAR]]</f>
        <v>55863.729999999996</v>
      </c>
    </row>
    <row r="325" spans="1:13" ht="14.45" x14ac:dyDescent="0.3">
      <c r="A325" s="23" t="s">
        <v>188</v>
      </c>
      <c r="B325" s="23">
        <v>236</v>
      </c>
      <c r="C325" s="5"/>
      <c r="D325" s="5" t="s">
        <v>813</v>
      </c>
      <c r="E325" s="55" t="s">
        <v>769</v>
      </c>
      <c r="F325" s="5" t="s">
        <v>448</v>
      </c>
      <c r="G325" s="68">
        <v>84449</v>
      </c>
      <c r="H325" s="83">
        <v>1.55</v>
      </c>
      <c r="I325" s="5"/>
      <c r="K325" t="str">
        <f>Table1983[[#This Row],[MANUFACTURER NAME]]</f>
        <v>School Smart</v>
      </c>
      <c r="L325">
        <f>Table1983[[#This Row],[MANUFACTURER ITEM NUMBER]]</f>
        <v>84449</v>
      </c>
      <c r="M325" s="98">
        <f>Table1983[[#This Row],[PRICE]]*Table1983[[#This Row],[QUANTITY PURCHASED LAST YEAR]]</f>
        <v>365.8</v>
      </c>
    </row>
    <row r="326" spans="1:13" ht="14.45" x14ac:dyDescent="0.3">
      <c r="A326" s="29" t="s">
        <v>399</v>
      </c>
      <c r="B326" s="26">
        <v>99</v>
      </c>
      <c r="C326" s="5"/>
      <c r="D326" s="5" t="s">
        <v>1056</v>
      </c>
      <c r="E326" s="55" t="s">
        <v>701</v>
      </c>
      <c r="F326" s="5" t="s">
        <v>448</v>
      </c>
      <c r="G326" s="68">
        <v>245789</v>
      </c>
      <c r="H326" s="83">
        <v>14.95</v>
      </c>
      <c r="I326" s="5"/>
      <c r="K326" t="str">
        <f>Table1983[[#This Row],[MANUFACTURER NAME]]</f>
        <v>School Smart</v>
      </c>
      <c r="L326">
        <f>Table1983[[#This Row],[MANUFACTURER ITEM NUMBER]]</f>
        <v>245789</v>
      </c>
      <c r="M326" s="98">
        <f>Table1983[[#This Row],[PRICE]]*Table1983[[#This Row],[QUANTITY PURCHASED LAST YEAR]]</f>
        <v>1480.05</v>
      </c>
    </row>
    <row r="327" spans="1:13" ht="14.45" x14ac:dyDescent="0.3">
      <c r="A327" s="1" t="s">
        <v>186</v>
      </c>
      <c r="B327">
        <v>178</v>
      </c>
      <c r="C327" s="5"/>
      <c r="D327" s="5" t="s">
        <v>1055</v>
      </c>
      <c r="E327" s="55" t="s">
        <v>702</v>
      </c>
      <c r="F327" s="5" t="s">
        <v>448</v>
      </c>
      <c r="G327" s="68">
        <v>411453</v>
      </c>
      <c r="H327" s="83">
        <v>8.85</v>
      </c>
      <c r="I327" s="5"/>
      <c r="K327" t="str">
        <f>Table1983[[#This Row],[MANUFACTURER NAME]]</f>
        <v>School Smart</v>
      </c>
      <c r="L327">
        <f>Table1983[[#This Row],[MANUFACTURER ITEM NUMBER]]</f>
        <v>411453</v>
      </c>
      <c r="M327" s="98">
        <f>Table1983[[#This Row],[PRICE]]*Table1983[[#This Row],[QUANTITY PURCHASED LAST YEAR]]</f>
        <v>1575.3</v>
      </c>
    </row>
    <row r="328" spans="1:13" ht="14.45" x14ac:dyDescent="0.3">
      <c r="A328" s="1" t="s">
        <v>182</v>
      </c>
      <c r="B328">
        <v>1577</v>
      </c>
      <c r="C328" s="5"/>
      <c r="D328" s="5" t="s">
        <v>899</v>
      </c>
      <c r="E328" s="55" t="s">
        <v>703</v>
      </c>
      <c r="F328" s="5" t="s">
        <v>448</v>
      </c>
      <c r="G328" s="68">
        <v>245787</v>
      </c>
      <c r="H328" s="83">
        <v>1</v>
      </c>
      <c r="I328" s="5"/>
      <c r="K328" t="str">
        <f>Table1983[[#This Row],[MANUFACTURER NAME]]</f>
        <v>School Smart</v>
      </c>
      <c r="L328">
        <f>Table1983[[#This Row],[MANUFACTURER ITEM NUMBER]]</f>
        <v>245787</v>
      </c>
      <c r="M328" s="98">
        <f>Table1983[[#This Row],[PRICE]]*Table1983[[#This Row],[QUANTITY PURCHASED LAST YEAR]]</f>
        <v>1577</v>
      </c>
    </row>
    <row r="329" spans="1:13" ht="14.45" x14ac:dyDescent="0.3">
      <c r="A329" s="1" t="s">
        <v>183</v>
      </c>
      <c r="B329">
        <v>217</v>
      </c>
      <c r="C329" s="5"/>
      <c r="D329" s="5" t="s">
        <v>1050</v>
      </c>
      <c r="E329" s="55" t="s">
        <v>704</v>
      </c>
      <c r="F329" s="5" t="s">
        <v>448</v>
      </c>
      <c r="G329" s="68">
        <v>245788</v>
      </c>
      <c r="H329" s="83">
        <v>1.75</v>
      </c>
      <c r="I329" s="5"/>
      <c r="K329" t="str">
        <f>Table1983[[#This Row],[MANUFACTURER NAME]]</f>
        <v>School Smart</v>
      </c>
      <c r="L329">
        <f>Table1983[[#This Row],[MANUFACTURER ITEM NUMBER]]</f>
        <v>245788</v>
      </c>
      <c r="M329" s="98">
        <f>Table1983[[#This Row],[PRICE]]*Table1983[[#This Row],[QUANTITY PURCHASED LAST YEAR]]</f>
        <v>379.75</v>
      </c>
    </row>
    <row r="330" spans="1:13" ht="14.45" x14ac:dyDescent="0.3">
      <c r="A330" s="1" t="s">
        <v>184</v>
      </c>
      <c r="B330">
        <v>160</v>
      </c>
      <c r="C330" s="5"/>
      <c r="D330" s="5" t="s">
        <v>898</v>
      </c>
      <c r="E330" s="55" t="s">
        <v>705</v>
      </c>
      <c r="F330" s="5" t="s">
        <v>461</v>
      </c>
      <c r="G330" s="68" t="s">
        <v>1079</v>
      </c>
      <c r="H330" s="83">
        <v>1.3</v>
      </c>
      <c r="I330" s="5"/>
      <c r="K330" t="str">
        <f>Table1983[[#This Row],[MANUFACTURER NAME]]</f>
        <v>Crayola</v>
      </c>
      <c r="L330" t="str">
        <f>Table1983[[#This Row],[MANUFACTURER ITEM NUMBER]]</f>
        <v>68-4208</v>
      </c>
      <c r="M330" s="98">
        <f>Table1983[[#This Row],[PRICE]]*Table1983[[#This Row],[QUANTITY PURCHASED LAST YEAR]]</f>
        <v>208</v>
      </c>
    </row>
    <row r="331" spans="1:13" ht="14.45" x14ac:dyDescent="0.3">
      <c r="A331" s="1" t="s">
        <v>181</v>
      </c>
      <c r="B331">
        <v>469</v>
      </c>
      <c r="C331" s="5"/>
      <c r="D331" s="5" t="s">
        <v>898</v>
      </c>
      <c r="E331" s="55" t="s">
        <v>706</v>
      </c>
      <c r="F331" s="5" t="s">
        <v>461</v>
      </c>
      <c r="G331" s="68" t="s">
        <v>1080</v>
      </c>
      <c r="H331" s="83">
        <v>1.3</v>
      </c>
      <c r="I331" s="5"/>
      <c r="K331" t="str">
        <f>Table1983[[#This Row],[MANUFACTURER NAME]]</f>
        <v>Crayola</v>
      </c>
      <c r="L331" t="str">
        <f>Table1983[[#This Row],[MANUFACTURER ITEM NUMBER]]</f>
        <v>68-4008</v>
      </c>
      <c r="M331" s="98">
        <f>Table1983[[#This Row],[PRICE]]*Table1983[[#This Row],[QUANTITY PURCHASED LAST YEAR]]</f>
        <v>609.70000000000005</v>
      </c>
    </row>
    <row r="332" spans="1:13" ht="14.45" x14ac:dyDescent="0.3">
      <c r="A332" s="23" t="s">
        <v>187</v>
      </c>
      <c r="B332" s="23">
        <v>317</v>
      </c>
      <c r="C332" s="5"/>
      <c r="D332" s="5" t="s">
        <v>813</v>
      </c>
      <c r="E332" s="55" t="s">
        <v>707</v>
      </c>
      <c r="F332" s="5" t="s">
        <v>448</v>
      </c>
      <c r="G332" s="68">
        <v>89787</v>
      </c>
      <c r="H332" s="83">
        <v>1.52</v>
      </c>
      <c r="I332" s="5"/>
      <c r="K332" t="str">
        <f>Table1983[[#This Row],[MANUFACTURER NAME]]</f>
        <v>School Smart</v>
      </c>
      <c r="L332">
        <f>Table1983[[#This Row],[MANUFACTURER ITEM NUMBER]]</f>
        <v>89787</v>
      </c>
      <c r="M332" s="98">
        <f>Table1983[[#This Row],[PRICE]]*Table1983[[#This Row],[QUANTITY PURCHASED LAST YEAR]]</f>
        <v>481.84000000000003</v>
      </c>
    </row>
    <row r="333" spans="1:13" ht="14.45" x14ac:dyDescent="0.3">
      <c r="A333" s="18" t="s">
        <v>190</v>
      </c>
      <c r="B333" s="22">
        <v>206</v>
      </c>
      <c r="C333" s="5"/>
      <c r="D333" s="5" t="s">
        <v>813</v>
      </c>
      <c r="E333" s="55" t="s">
        <v>708</v>
      </c>
      <c r="F333" s="5" t="s">
        <v>448</v>
      </c>
      <c r="G333" s="68" t="s">
        <v>1081</v>
      </c>
      <c r="H333" s="83">
        <v>1.23</v>
      </c>
      <c r="I333" s="5"/>
      <c r="K333" t="str">
        <f>Table1983[[#This Row],[MANUFACTURER NAME]]</f>
        <v>School Smart</v>
      </c>
      <c r="L333" t="str">
        <f>Table1983[[#This Row],[MANUFACTURER ITEM NUMBER]]</f>
        <v>MB1985-0.7MM</v>
      </c>
      <c r="M333" s="98">
        <f>Table1983[[#This Row],[PRICE]]*Table1983[[#This Row],[QUANTITY PURCHASED LAST YEAR]]</f>
        <v>253.38</v>
      </c>
    </row>
    <row r="334" spans="1:13" ht="14.45" x14ac:dyDescent="0.3">
      <c r="A334" s="24" t="s">
        <v>185</v>
      </c>
      <c r="B334" s="25">
        <v>279</v>
      </c>
      <c r="C334" s="5"/>
      <c r="D334" s="5" t="s">
        <v>899</v>
      </c>
      <c r="E334" s="55" t="s">
        <v>710</v>
      </c>
      <c r="F334" s="5" t="s">
        <v>765</v>
      </c>
      <c r="G334" s="68" t="s">
        <v>1082</v>
      </c>
      <c r="H334" s="83">
        <v>6.89</v>
      </c>
      <c r="I334" s="5"/>
      <c r="K334" t="str">
        <f>Table1983[[#This Row],[MANUFACTURER NAME]]</f>
        <v>PRISMACOLOR</v>
      </c>
      <c r="L334" t="str">
        <f>Table1983[[#This Row],[MANUFACTURER ITEM NUMBER]]</f>
        <v>2476HT</v>
      </c>
      <c r="M334" s="98">
        <f>Table1983[[#This Row],[PRICE]]*Table1983[[#This Row],[QUANTITY PURCHASED LAST YEAR]]</f>
        <v>1922.31</v>
      </c>
    </row>
    <row r="335" spans="1:13" ht="14.45" x14ac:dyDescent="0.3">
      <c r="A335" s="18" t="s">
        <v>189</v>
      </c>
      <c r="B335" s="18">
        <v>276</v>
      </c>
      <c r="C335" s="5"/>
      <c r="D335" s="5" t="s">
        <v>813</v>
      </c>
      <c r="E335" s="55" t="s">
        <v>709</v>
      </c>
      <c r="F335" s="5" t="s">
        <v>1065</v>
      </c>
      <c r="G335" s="68">
        <v>13856</v>
      </c>
      <c r="H335" s="83">
        <v>1.85</v>
      </c>
      <c r="I335" s="5"/>
      <c r="K335" t="str">
        <f>Table1983[[#This Row],[MANUFACTURER NAME]]</f>
        <v>Ticonderoga</v>
      </c>
      <c r="L335">
        <f>Table1983[[#This Row],[MANUFACTURER ITEM NUMBER]]</f>
        <v>13856</v>
      </c>
      <c r="M335" s="98">
        <f>Table1983[[#This Row],[PRICE]]*Table1983[[#This Row],[QUANTITY PURCHASED LAST YEAR]]</f>
        <v>510.6</v>
      </c>
    </row>
    <row r="336" spans="1:13" ht="43.15" x14ac:dyDescent="0.3">
      <c r="A336" s="4" t="s">
        <v>31</v>
      </c>
      <c r="B336" s="3" t="s">
        <v>47</v>
      </c>
      <c r="C336" s="2" t="s">
        <v>48</v>
      </c>
      <c r="D336" s="2" t="s">
        <v>49</v>
      </c>
      <c r="E336" s="54" t="s">
        <v>50</v>
      </c>
      <c r="F336" s="2" t="s">
        <v>51</v>
      </c>
      <c r="G336" s="2" t="s">
        <v>52</v>
      </c>
      <c r="H336" s="76" t="s">
        <v>53</v>
      </c>
    </row>
    <row r="337" spans="1:13" ht="14.45" x14ac:dyDescent="0.3">
      <c r="A337" s="22" t="s">
        <v>200</v>
      </c>
      <c r="B337" s="22">
        <v>866</v>
      </c>
      <c r="C337" s="5"/>
      <c r="D337" s="5" t="s">
        <v>676</v>
      </c>
      <c r="E337" s="55" t="s">
        <v>711</v>
      </c>
      <c r="F337" s="5" t="s">
        <v>819</v>
      </c>
      <c r="G337" s="68" t="s">
        <v>1086</v>
      </c>
      <c r="H337" s="83">
        <v>0.28999999999999998</v>
      </c>
      <c r="K337" t="str">
        <f>Table2084[[#This Row],[MANUFACTURER NAME]]</f>
        <v>SCHOOL SMART</v>
      </c>
      <c r="L337" t="str">
        <f>Table2084[[#This Row],[MANUFACTURER ITEM NUMBER]]</f>
        <v>SS073689</v>
      </c>
      <c r="M337" s="98">
        <f>Table2084[[#This Row],[PRICE]]*Table2084[[#This Row],[QUANTITY PURCHASED LAST YEAR]]</f>
        <v>251.14</v>
      </c>
    </row>
    <row r="338" spans="1:13" ht="14.45" x14ac:dyDescent="0.3">
      <c r="A338" s="22" t="s">
        <v>201</v>
      </c>
      <c r="B338" s="22">
        <v>230</v>
      </c>
      <c r="C338" s="5"/>
      <c r="D338" s="5" t="s">
        <v>676</v>
      </c>
      <c r="E338" s="55" t="s">
        <v>712</v>
      </c>
      <c r="F338" s="5" t="s">
        <v>819</v>
      </c>
      <c r="G338" s="68" t="s">
        <v>1087</v>
      </c>
      <c r="H338" s="83">
        <v>0.14000000000000001</v>
      </c>
      <c r="K338" t="str">
        <f>Table2084[[#This Row],[MANUFACTURER NAME]]</f>
        <v>SCHOOL SMART</v>
      </c>
      <c r="L338" t="str">
        <f>Table2084[[#This Row],[MANUFACTURER ITEM NUMBER]]</f>
        <v>SS038394</v>
      </c>
      <c r="M338" s="98">
        <f>Table2084[[#This Row],[PRICE]]*Table2084[[#This Row],[QUANTITY PURCHASED LAST YEAR]]</f>
        <v>32.200000000000003</v>
      </c>
    </row>
    <row r="339" spans="1:13" ht="14.45" x14ac:dyDescent="0.3">
      <c r="A339" s="22" t="s">
        <v>195</v>
      </c>
      <c r="B339" s="22">
        <v>109</v>
      </c>
      <c r="C339" s="5"/>
      <c r="D339" s="5" t="s">
        <v>676</v>
      </c>
      <c r="E339" s="55" t="s">
        <v>713</v>
      </c>
      <c r="F339" s="5" t="s">
        <v>1083</v>
      </c>
      <c r="G339" s="68" t="s">
        <v>1088</v>
      </c>
      <c r="H339" s="83">
        <v>10.43</v>
      </c>
      <c r="K339" t="str">
        <f>Table2084[[#This Row],[MANUFACTURER NAME]]</f>
        <v>BOSTITCH</v>
      </c>
      <c r="L339" t="str">
        <f>Table2084[[#This Row],[MANUFACTURER ITEM NUMBER]]</f>
        <v>MPS1-BLK</v>
      </c>
      <c r="M339" s="98">
        <f>Table2084[[#This Row],[PRICE]]*Table2084[[#This Row],[QUANTITY PURCHASED LAST YEAR]]</f>
        <v>1136.8699999999999</v>
      </c>
    </row>
    <row r="340" spans="1:13" ht="14.45" x14ac:dyDescent="0.3">
      <c r="A340" s="22" t="s">
        <v>198</v>
      </c>
      <c r="B340" s="22">
        <v>399</v>
      </c>
      <c r="C340" s="5"/>
      <c r="D340" s="5" t="s">
        <v>676</v>
      </c>
      <c r="E340" s="55" t="s">
        <v>714</v>
      </c>
      <c r="F340" s="5" t="s">
        <v>1084</v>
      </c>
      <c r="G340" s="68">
        <v>1031</v>
      </c>
      <c r="H340" s="83">
        <v>7.58</v>
      </c>
      <c r="K340" t="str">
        <f>Table2084[[#This Row],[MANUFACTURER NAME]]</f>
        <v>X-ACTO</v>
      </c>
      <c r="L340">
        <f>Table2084[[#This Row],[MANUFACTURER ITEM NUMBER]]</f>
        <v>1031</v>
      </c>
      <c r="M340" s="98">
        <f>Table2084[[#This Row],[PRICE]]*Table2084[[#This Row],[QUANTITY PURCHASED LAST YEAR]]</f>
        <v>3024.42</v>
      </c>
    </row>
    <row r="341" spans="1:13" ht="14.45" x14ac:dyDescent="0.3">
      <c r="A341" s="18" t="s">
        <v>199</v>
      </c>
      <c r="B341" s="18">
        <v>334</v>
      </c>
      <c r="C341" s="5"/>
      <c r="D341" s="5" t="s">
        <v>676</v>
      </c>
      <c r="E341" s="55" t="s">
        <v>715</v>
      </c>
      <c r="F341" s="5" t="s">
        <v>1084</v>
      </c>
      <c r="G341" s="68">
        <v>1670</v>
      </c>
      <c r="H341" s="83">
        <v>31.56</v>
      </c>
      <c r="K341" t="str">
        <f>Table2084[[#This Row],[MANUFACTURER NAME]]</f>
        <v>X-ACTO</v>
      </c>
      <c r="L341">
        <f>Table2084[[#This Row],[MANUFACTURER ITEM NUMBER]]</f>
        <v>1670</v>
      </c>
      <c r="M341" s="98">
        <f>Table2084[[#This Row],[PRICE]]*Table2084[[#This Row],[QUANTITY PURCHASED LAST YEAR]]</f>
        <v>10541.039999999999</v>
      </c>
    </row>
    <row r="342" spans="1:13" ht="14.45" x14ac:dyDescent="0.3">
      <c r="A342" s="22" t="s">
        <v>32</v>
      </c>
      <c r="B342" s="22">
        <v>314</v>
      </c>
      <c r="C342" s="5"/>
      <c r="D342" s="5" t="s">
        <v>676</v>
      </c>
      <c r="E342" s="55" t="s">
        <v>716</v>
      </c>
      <c r="F342" s="5" t="s">
        <v>1084</v>
      </c>
      <c r="G342" s="68">
        <v>1675</v>
      </c>
      <c r="H342" s="83">
        <v>39.15</v>
      </c>
      <c r="K342" t="str">
        <f>Table2084[[#This Row],[MANUFACTURER NAME]]</f>
        <v>X-ACTO</v>
      </c>
      <c r="L342">
        <f>Table2084[[#This Row],[MANUFACTURER ITEM NUMBER]]</f>
        <v>1675</v>
      </c>
      <c r="M342" s="98">
        <f>Table2084[[#This Row],[PRICE]]*Table2084[[#This Row],[QUANTITY PURCHASED LAST YEAR]]</f>
        <v>12293.1</v>
      </c>
    </row>
    <row r="343" spans="1:13" ht="14.45" x14ac:dyDescent="0.3">
      <c r="A343" s="22" t="s">
        <v>196</v>
      </c>
      <c r="B343" s="22">
        <v>234</v>
      </c>
      <c r="C343" s="5"/>
      <c r="D343" s="5" t="s">
        <v>676</v>
      </c>
      <c r="E343" s="55" t="s">
        <v>717</v>
      </c>
      <c r="F343" s="5" t="s">
        <v>819</v>
      </c>
      <c r="G343" s="68" t="s">
        <v>1089</v>
      </c>
      <c r="H343" s="83">
        <v>14.46</v>
      </c>
      <c r="K343" t="str">
        <f>Table2084[[#This Row],[MANUFACTURER NAME]]</f>
        <v>SCHOOL SMART</v>
      </c>
      <c r="L343" t="str">
        <f>Table2084[[#This Row],[MANUFACTURER ITEM NUMBER]]</f>
        <v>P30</v>
      </c>
      <c r="M343" s="98">
        <f>Table2084[[#This Row],[PRICE]]*Table2084[[#This Row],[QUANTITY PURCHASED LAST YEAR]]</f>
        <v>3383.6400000000003</v>
      </c>
    </row>
    <row r="344" spans="1:13" ht="14.45" x14ac:dyDescent="0.3">
      <c r="A344" s="18" t="s">
        <v>197</v>
      </c>
      <c r="B344" s="18">
        <v>100</v>
      </c>
      <c r="C344" s="5"/>
      <c r="D344" s="5" t="s">
        <v>676</v>
      </c>
      <c r="E344" s="55" t="s">
        <v>718</v>
      </c>
      <c r="F344" s="5" t="s">
        <v>1085</v>
      </c>
      <c r="G344" s="68">
        <v>1041</v>
      </c>
      <c r="H344" s="83">
        <v>8.5500000000000007</v>
      </c>
      <c r="K344" t="str">
        <f>Table2084[[#This Row],[MANUFACTURER NAME]]</f>
        <v>BOSTON</v>
      </c>
      <c r="L344">
        <f>Table2084[[#This Row],[MANUFACTURER ITEM NUMBER]]</f>
        <v>1041</v>
      </c>
      <c r="M344" s="98">
        <f>Table2084[[#This Row],[PRICE]]*Table2084[[#This Row],[QUANTITY PURCHASED LAST YEAR]]</f>
        <v>855.00000000000011</v>
      </c>
    </row>
    <row r="345" spans="1:13" ht="43.15" x14ac:dyDescent="0.3">
      <c r="A345" s="4" t="s">
        <v>15</v>
      </c>
      <c r="B345" s="3" t="s">
        <v>47</v>
      </c>
      <c r="C345" s="2" t="s">
        <v>48</v>
      </c>
      <c r="D345" s="2" t="s">
        <v>49</v>
      </c>
      <c r="E345" s="54" t="s">
        <v>50</v>
      </c>
      <c r="F345" s="2" t="s">
        <v>51</v>
      </c>
      <c r="G345" s="2" t="s">
        <v>52</v>
      </c>
      <c r="H345" s="76" t="s">
        <v>53</v>
      </c>
    </row>
    <row r="346" spans="1:13" ht="14.45" x14ac:dyDescent="0.3">
      <c r="A346" s="29" t="s">
        <v>270</v>
      </c>
      <c r="B346" s="19">
        <v>305</v>
      </c>
      <c r="C346" s="5"/>
      <c r="D346" s="5" t="s">
        <v>676</v>
      </c>
      <c r="E346" s="55" t="s">
        <v>719</v>
      </c>
      <c r="F346" s="5" t="s">
        <v>819</v>
      </c>
      <c r="G346" s="68" t="s">
        <v>1091</v>
      </c>
      <c r="H346" s="83">
        <v>1.4</v>
      </c>
      <c r="K346" t="str">
        <f>Table2185[[#This Row],[MANUFACTURER NAME]]</f>
        <v>SCHOOL SMART</v>
      </c>
      <c r="L346" t="str">
        <f>Table2185[[#This Row],[MANUFACTURER ITEM NUMBER]]</f>
        <v>APS2415H</v>
      </c>
      <c r="M346" s="98">
        <f>Table2185[[#This Row],[PRICE]]*Table2185[[#This Row],[QUANTITY PURCHASED LAST YEAR]]</f>
        <v>427</v>
      </c>
    </row>
    <row r="347" spans="1:13" ht="14.45" x14ac:dyDescent="0.3">
      <c r="A347" s="18" t="s">
        <v>240</v>
      </c>
      <c r="B347" s="18">
        <v>335</v>
      </c>
      <c r="C347" s="5"/>
      <c r="D347" s="5" t="s">
        <v>676</v>
      </c>
      <c r="E347" s="55" t="s">
        <v>720</v>
      </c>
      <c r="F347" s="5" t="s">
        <v>819</v>
      </c>
      <c r="G347" s="68" t="s">
        <v>1092</v>
      </c>
      <c r="H347" s="83">
        <v>1.4</v>
      </c>
      <c r="K347" t="str">
        <f>Table2185[[#This Row],[MANUFACTURER NAME]]</f>
        <v>SCHOOL SMART</v>
      </c>
      <c r="L347" t="str">
        <f>Table2185[[#This Row],[MANUFACTURER ITEM NUMBER]]</f>
        <v>APS2410H</v>
      </c>
      <c r="M347" s="98">
        <f>Table2185[[#This Row],[PRICE]]*Table2185[[#This Row],[QUANTITY PURCHASED LAST YEAR]]</f>
        <v>468.99999999999994</v>
      </c>
    </row>
    <row r="348" spans="1:13" ht="14.45" x14ac:dyDescent="0.3">
      <c r="A348" s="18" t="s">
        <v>242</v>
      </c>
      <c r="B348" s="18">
        <v>106</v>
      </c>
      <c r="C348" s="5"/>
      <c r="D348" s="5" t="s">
        <v>676</v>
      </c>
      <c r="E348" s="55" t="s">
        <v>721</v>
      </c>
      <c r="F348" s="5" t="s">
        <v>1001</v>
      </c>
      <c r="G348" s="68">
        <v>74520</v>
      </c>
      <c r="H348" s="83">
        <v>1.4</v>
      </c>
      <c r="K348" t="str">
        <f>Table2185[[#This Row],[MANUFACTURER NAME]]</f>
        <v>PACON</v>
      </c>
      <c r="L348">
        <f>Table2185[[#This Row],[MANUFACTURER ITEM NUMBER]]</f>
        <v>74520</v>
      </c>
      <c r="M348" s="98">
        <f>Table2185[[#This Row],[PRICE]]*Table2185[[#This Row],[QUANTITY PURCHASED LAST YEAR]]</f>
        <v>148.39999999999998</v>
      </c>
    </row>
    <row r="349" spans="1:13" ht="14.45" x14ac:dyDescent="0.3">
      <c r="A349" s="24" t="s">
        <v>264</v>
      </c>
      <c r="B349" s="25">
        <v>536</v>
      </c>
      <c r="C349" s="5"/>
      <c r="D349" s="5" t="s">
        <v>676</v>
      </c>
      <c r="E349" s="55" t="s">
        <v>722</v>
      </c>
      <c r="F349" s="5" t="s">
        <v>819</v>
      </c>
      <c r="G349" s="68" t="s">
        <v>1093</v>
      </c>
      <c r="H349" s="83">
        <v>2.2999999999999998</v>
      </c>
      <c r="K349" t="str">
        <f>Table2185[[#This Row],[MANUFACTURER NAME]]</f>
        <v>SCHOOL SMART</v>
      </c>
      <c r="L349" t="str">
        <f>Table2185[[#This Row],[MANUFACTURER ITEM NUMBER]]</f>
        <v>APS2415</v>
      </c>
      <c r="M349" s="98">
        <f>Table2185[[#This Row],[PRICE]]*Table2185[[#This Row],[QUANTITY PURCHASED LAST YEAR]]</f>
        <v>1232.8</v>
      </c>
    </row>
    <row r="350" spans="1:13" ht="14.45" x14ac:dyDescent="0.3">
      <c r="A350" s="24" t="s">
        <v>244</v>
      </c>
      <c r="B350" s="25">
        <v>112</v>
      </c>
      <c r="C350" s="5"/>
      <c r="D350" s="5" t="s">
        <v>676</v>
      </c>
      <c r="E350" s="55" t="s">
        <v>772</v>
      </c>
      <c r="F350" s="5" t="s">
        <v>819</v>
      </c>
      <c r="G350" s="68" t="s">
        <v>1094</v>
      </c>
      <c r="H350" s="83">
        <v>4.71</v>
      </c>
      <c r="K350" t="str">
        <f>Table2185[[#This Row],[MANUFACTURER NAME]]</f>
        <v>SCHOOL SMART</v>
      </c>
      <c r="L350" t="str">
        <f>Table2185[[#This Row],[MANUFACTURER ITEM NUMBER]]</f>
        <v>RWC07422-5987</v>
      </c>
      <c r="M350" s="98">
        <f>Table2185[[#This Row],[PRICE]]*Table2185[[#This Row],[QUANTITY PURCHASED LAST YEAR]]</f>
        <v>527.52</v>
      </c>
    </row>
    <row r="351" spans="1:13" ht="14.45" x14ac:dyDescent="0.3">
      <c r="A351" s="24" t="s">
        <v>239</v>
      </c>
      <c r="B351" s="25">
        <v>1031</v>
      </c>
      <c r="C351" s="5"/>
      <c r="D351" s="5" t="s">
        <v>676</v>
      </c>
      <c r="E351" s="55" t="s">
        <v>723</v>
      </c>
      <c r="F351" s="5" t="s">
        <v>819</v>
      </c>
      <c r="G351" s="68" t="s">
        <v>1095</v>
      </c>
      <c r="H351" s="83">
        <v>3.5</v>
      </c>
      <c r="K351" t="str">
        <f>Table2185[[#This Row],[MANUFACTURER NAME]]</f>
        <v>SCHOOL SMART</v>
      </c>
      <c r="L351" t="str">
        <f>Table2185[[#This Row],[MANUFACTURER ITEM NUMBER]]</f>
        <v>RWC07410-5987</v>
      </c>
      <c r="M351" s="98">
        <f>Table2185[[#This Row],[PRICE]]*Table2185[[#This Row],[QUANTITY PURCHASED LAST YEAR]]</f>
        <v>3608.5</v>
      </c>
    </row>
    <row r="352" spans="1:13" ht="14.45" x14ac:dyDescent="0.3">
      <c r="A352" s="18" t="s">
        <v>241</v>
      </c>
      <c r="B352" s="18">
        <v>182</v>
      </c>
      <c r="C352" s="5"/>
      <c r="D352" s="5" t="s">
        <v>676</v>
      </c>
      <c r="E352" s="55" t="s">
        <v>724</v>
      </c>
      <c r="F352" s="5" t="s">
        <v>819</v>
      </c>
      <c r="G352" s="68" t="s">
        <v>1096</v>
      </c>
      <c r="H352" s="83">
        <v>3.5</v>
      </c>
      <c r="K352" t="str">
        <f>Table2185[[#This Row],[MANUFACTURER NAME]]</f>
        <v>SCHOOL SMART</v>
      </c>
      <c r="L352" t="str">
        <f>Table2185[[#This Row],[MANUFACTURER ITEM NUMBER]]</f>
        <v>RWC07414-5987</v>
      </c>
      <c r="M352" s="98">
        <f>Table2185[[#This Row],[PRICE]]*Table2185[[#This Row],[QUANTITY PURCHASED LAST YEAR]]</f>
        <v>637</v>
      </c>
    </row>
    <row r="353" spans="1:13" ht="14.45" x14ac:dyDescent="0.3">
      <c r="A353" s="22" t="s">
        <v>243</v>
      </c>
      <c r="B353" s="22">
        <v>157</v>
      </c>
      <c r="C353" s="5"/>
      <c r="D353" s="5" t="s">
        <v>676</v>
      </c>
      <c r="E353" s="55" t="s">
        <v>774</v>
      </c>
      <c r="F353" s="5" t="s">
        <v>819</v>
      </c>
      <c r="G353" s="68" t="s">
        <v>1097</v>
      </c>
      <c r="H353" s="83">
        <v>14.48</v>
      </c>
      <c r="K353" t="str">
        <f>Table2185[[#This Row],[MANUFACTURER NAME]]</f>
        <v>SCHOOL SMART</v>
      </c>
      <c r="L353" t="str">
        <f>Table2185[[#This Row],[MANUFACTURER ITEM NUMBER]]</f>
        <v>9740C</v>
      </c>
      <c r="M353" s="98">
        <f>Table2185[[#This Row],[PRICE]]*Table2185[[#This Row],[QUANTITY PURCHASED LAST YEAR]]</f>
        <v>2273.36</v>
      </c>
    </row>
    <row r="354" spans="1:13" ht="14.45" x14ac:dyDescent="0.3">
      <c r="A354" s="13" t="s">
        <v>248</v>
      </c>
      <c r="B354" s="19">
        <v>222</v>
      </c>
      <c r="C354" s="30"/>
      <c r="D354" s="30" t="s">
        <v>815</v>
      </c>
      <c r="E354" s="64" t="s">
        <v>725</v>
      </c>
      <c r="F354" s="30" t="s">
        <v>903</v>
      </c>
      <c r="G354" s="74">
        <v>559</v>
      </c>
      <c r="H354" s="89">
        <v>49</v>
      </c>
      <c r="K354" t="str">
        <f>Table2185[[#This Row],[MANUFACTURER NAME]]</f>
        <v>POST-IT</v>
      </c>
      <c r="L354">
        <f>Table2185[[#This Row],[MANUFACTURER ITEM NUMBER]]</f>
        <v>559</v>
      </c>
      <c r="M354" s="98">
        <f>Table2185[[#This Row],[PRICE]]*Table2185[[#This Row],[QUANTITY PURCHASED LAST YEAR]]</f>
        <v>10878</v>
      </c>
    </row>
    <row r="355" spans="1:13" ht="14.45" x14ac:dyDescent="0.3">
      <c r="A355" s="13" t="s">
        <v>249</v>
      </c>
      <c r="B355" s="19">
        <v>118</v>
      </c>
      <c r="C355" s="30"/>
      <c r="D355" s="30" t="s">
        <v>676</v>
      </c>
      <c r="E355" s="64" t="s">
        <v>773</v>
      </c>
      <c r="F355" s="30" t="s">
        <v>1090</v>
      </c>
      <c r="G355" s="74" t="s">
        <v>1098</v>
      </c>
      <c r="H355" s="89">
        <v>6.94</v>
      </c>
      <c r="K355" t="str">
        <f>Table2185[[#This Row],[MANUFACTURER NAME]]</f>
        <v>TESTRITE VISUAL</v>
      </c>
      <c r="L355" t="str">
        <f>Table2185[[#This Row],[MANUFACTURER ITEM NUMBER]]</f>
        <v>145S</v>
      </c>
      <c r="M355" s="98">
        <f>Table2185[[#This Row],[PRICE]]*Table2185[[#This Row],[QUANTITY PURCHASED LAST YEAR]]</f>
        <v>818.92000000000007</v>
      </c>
    </row>
    <row r="356" spans="1:13" ht="14.45" x14ac:dyDescent="0.3">
      <c r="A356" s="1" t="s">
        <v>245</v>
      </c>
      <c r="B356" s="23">
        <v>152</v>
      </c>
      <c r="C356" s="5"/>
      <c r="D356" s="5" t="s">
        <v>817</v>
      </c>
      <c r="E356" s="55" t="s">
        <v>726</v>
      </c>
      <c r="F356" s="5" t="s">
        <v>819</v>
      </c>
      <c r="G356" s="68" t="s">
        <v>1099</v>
      </c>
      <c r="H356" s="83">
        <v>1.42</v>
      </c>
      <c r="K356" t="str">
        <f>Table2185[[#This Row],[MANUFACTURER NAME]]</f>
        <v>SCHOOL SMART</v>
      </c>
      <c r="L356" t="str">
        <f>Table2185[[#This Row],[MANUFACTURER ITEM NUMBER]]</f>
        <v>MMK0450225-5987</v>
      </c>
      <c r="M356" s="98">
        <f>Table2185[[#This Row],[PRICE]]*Table2185[[#This Row],[QUANTITY PURCHASED LAST YEAR]]</f>
        <v>215.83999999999997</v>
      </c>
    </row>
    <row r="357" spans="1:13" ht="14.45" x14ac:dyDescent="0.3">
      <c r="A357" s="1" t="s">
        <v>246</v>
      </c>
      <c r="B357">
        <v>79</v>
      </c>
      <c r="C357" s="5"/>
      <c r="D357" s="5" t="s">
        <v>817</v>
      </c>
      <c r="E357" s="55" t="s">
        <v>727</v>
      </c>
      <c r="F357" s="5" t="s">
        <v>819</v>
      </c>
      <c r="G357" s="68" t="s">
        <v>1100</v>
      </c>
      <c r="H357" s="83">
        <v>18.38</v>
      </c>
      <c r="K357" t="str">
        <f>Table2185[[#This Row],[MANUFACTURER NAME]]</f>
        <v>SCHOOL SMART</v>
      </c>
      <c r="L357" t="str">
        <f>Table2185[[#This Row],[MANUFACTURER ITEM NUMBER]]</f>
        <v>X5405SS-5987</v>
      </c>
      <c r="M357" s="98">
        <f>Table2185[[#This Row],[PRICE]]*Table2185[[#This Row],[QUANTITY PURCHASED LAST YEAR]]</f>
        <v>1452.02</v>
      </c>
    </row>
    <row r="358" spans="1:13" ht="14.45" x14ac:dyDescent="0.3">
      <c r="A358" s="1" t="s">
        <v>247</v>
      </c>
      <c r="B358">
        <v>135</v>
      </c>
      <c r="C358" s="5"/>
      <c r="D358" s="5" t="s">
        <v>676</v>
      </c>
      <c r="E358" s="55" t="s">
        <v>728</v>
      </c>
      <c r="F358" s="5" t="s">
        <v>917</v>
      </c>
      <c r="G358" s="68">
        <v>730109</v>
      </c>
      <c r="H358" s="83">
        <v>1.24</v>
      </c>
      <c r="K358" t="str">
        <f>Table2185[[#This Row],[MANUFACTURER NAME]]</f>
        <v>ELMERS</v>
      </c>
      <c r="L358">
        <f>Table2185[[#This Row],[MANUFACTURER ITEM NUMBER]]</f>
        <v>730109</v>
      </c>
      <c r="M358" s="98">
        <f>Table2185[[#This Row],[PRICE]]*Table2185[[#This Row],[QUANTITY PURCHASED LAST YEAR]]</f>
        <v>167.4</v>
      </c>
    </row>
    <row r="359" spans="1:13" ht="14.45" x14ac:dyDescent="0.3">
      <c r="A359" s="1" t="s">
        <v>14</v>
      </c>
      <c r="B359">
        <v>341</v>
      </c>
      <c r="C359" s="5"/>
      <c r="D359" s="5" t="s">
        <v>901</v>
      </c>
      <c r="E359" s="55" t="s">
        <v>729</v>
      </c>
      <c r="F359" s="5" t="s">
        <v>819</v>
      </c>
      <c r="G359" s="68" t="s">
        <v>1101</v>
      </c>
      <c r="H359" s="83">
        <v>13.97</v>
      </c>
      <c r="K359" t="str">
        <f>Table2185[[#This Row],[MANUFACTURER NAME]]</f>
        <v>SCHOOL SMART</v>
      </c>
      <c r="L359" t="str">
        <f>Table2185[[#This Row],[MANUFACTURER ITEM NUMBER]]</f>
        <v>SS30046-10</v>
      </c>
      <c r="M359" s="98">
        <f>Table2185[[#This Row],[PRICE]]*Table2185[[#This Row],[QUANTITY PURCHASED LAST YEAR]]</f>
        <v>4763.7700000000004</v>
      </c>
    </row>
    <row r="360" spans="1:13" ht="43.15" x14ac:dyDescent="0.3">
      <c r="A360" s="4" t="s">
        <v>281</v>
      </c>
      <c r="B360" s="3" t="s">
        <v>47</v>
      </c>
      <c r="C360" s="2" t="s">
        <v>48</v>
      </c>
      <c r="D360" s="2" t="s">
        <v>49</v>
      </c>
      <c r="E360" s="54" t="s">
        <v>50</v>
      </c>
      <c r="F360" s="2" t="s">
        <v>51</v>
      </c>
      <c r="G360" s="2" t="s">
        <v>52</v>
      </c>
      <c r="H360" s="76" t="s">
        <v>53</v>
      </c>
      <c r="I360" t="s">
        <v>777</v>
      </c>
    </row>
    <row r="361" spans="1:13" ht="14.45" x14ac:dyDescent="0.3">
      <c r="A361" s="10" t="s">
        <v>292</v>
      </c>
      <c r="B361">
        <v>166</v>
      </c>
      <c r="C361" s="5"/>
      <c r="D361" s="5" t="s">
        <v>559</v>
      </c>
      <c r="E361" s="55" t="s">
        <v>730</v>
      </c>
      <c r="F361" s="5" t="s">
        <v>448</v>
      </c>
      <c r="G361" s="68" t="s">
        <v>1110</v>
      </c>
      <c r="H361" s="83">
        <v>0.77</v>
      </c>
      <c r="I361" s="5"/>
      <c r="K361" t="str">
        <f>Table2286[[#This Row],[MANUFACTURER NAME]]</f>
        <v>School Smart</v>
      </c>
      <c r="L361" t="str">
        <f>Table2286[[#This Row],[MANUFACTURER ITEM NUMBER]]</f>
        <v>MMK37147SS-5987</v>
      </c>
      <c r="M361" s="98">
        <f>Table2286[[#This Row],[PRICE]]*Table2286[[#This Row],[QUANTITY PURCHASED LAST YEAR]]</f>
        <v>127.82000000000001</v>
      </c>
    </row>
    <row r="362" spans="1:13" ht="14.45" x14ac:dyDescent="0.3">
      <c r="A362" s="10" t="s">
        <v>291</v>
      </c>
      <c r="B362">
        <v>168</v>
      </c>
      <c r="C362" s="5"/>
      <c r="D362" s="5" t="s">
        <v>676</v>
      </c>
      <c r="E362" s="55" t="s">
        <v>731</v>
      </c>
      <c r="F362" s="5" t="s">
        <v>448</v>
      </c>
      <c r="G362" s="68" t="s">
        <v>1111</v>
      </c>
      <c r="H362" s="83">
        <v>0.55000000000000004</v>
      </c>
      <c r="I362" s="5"/>
      <c r="K362" t="str">
        <f>Table2286[[#This Row],[MANUFACTURER NAME]]</f>
        <v>School Smart</v>
      </c>
      <c r="L362" t="str">
        <f>Table2286[[#This Row],[MANUFACTURER ITEM NUMBER]]</f>
        <v>MMK37111SS-5987</v>
      </c>
      <c r="M362" s="98">
        <f>Table2286[[#This Row],[PRICE]]*Table2286[[#This Row],[QUANTITY PURCHASED LAST YEAR]]</f>
        <v>92.4</v>
      </c>
    </row>
    <row r="363" spans="1:13" ht="14.45" x14ac:dyDescent="0.3">
      <c r="A363" s="10" t="s">
        <v>290</v>
      </c>
      <c r="B363">
        <v>177</v>
      </c>
      <c r="C363" s="5"/>
      <c r="D363" s="5" t="s">
        <v>676</v>
      </c>
      <c r="E363" s="55" t="s">
        <v>732</v>
      </c>
      <c r="F363" s="5" t="s">
        <v>448</v>
      </c>
      <c r="G363" s="68" t="s">
        <v>1112</v>
      </c>
      <c r="H363" s="83">
        <v>0.25</v>
      </c>
      <c r="I363" s="5"/>
      <c r="K363" t="str">
        <f>Table2286[[#This Row],[MANUFACTURER NAME]]</f>
        <v>School Smart</v>
      </c>
      <c r="L363" t="str">
        <f>Table2286[[#This Row],[MANUFACTURER ITEM NUMBER]]</f>
        <v>MMK37121SS-5987</v>
      </c>
      <c r="M363" s="98">
        <f>Table2286[[#This Row],[PRICE]]*Table2286[[#This Row],[QUANTITY PURCHASED LAST YEAR]]</f>
        <v>44.25</v>
      </c>
    </row>
    <row r="364" spans="1:13" ht="14.45" x14ac:dyDescent="0.3">
      <c r="A364" s="10" t="s">
        <v>286</v>
      </c>
      <c r="B364">
        <v>732</v>
      </c>
      <c r="C364" s="5"/>
      <c r="D364" s="5" t="s">
        <v>676</v>
      </c>
      <c r="E364" s="55" t="s">
        <v>733</v>
      </c>
      <c r="F364" s="5" t="s">
        <v>448</v>
      </c>
      <c r="G364" s="68">
        <v>245404</v>
      </c>
      <c r="H364" s="83">
        <v>0.4</v>
      </c>
      <c r="I364" s="5"/>
      <c r="K364" t="str">
        <f>Table2286[[#This Row],[MANUFACTURER NAME]]</f>
        <v>School Smart</v>
      </c>
      <c r="L364">
        <f>Table2286[[#This Row],[MANUFACTURER ITEM NUMBER]]</f>
        <v>245404</v>
      </c>
      <c r="M364" s="98">
        <f>Table2286[[#This Row],[PRICE]]*Table2286[[#This Row],[QUANTITY PURCHASED LAST YEAR]]</f>
        <v>292.8</v>
      </c>
    </row>
    <row r="365" spans="1:13" ht="14.45" x14ac:dyDescent="0.3">
      <c r="A365" s="10" t="s">
        <v>289</v>
      </c>
      <c r="B365">
        <v>179</v>
      </c>
      <c r="C365" s="5"/>
      <c r="D365" s="5" t="s">
        <v>676</v>
      </c>
      <c r="E365" s="55" t="s">
        <v>734</v>
      </c>
      <c r="F365" s="5" t="s">
        <v>448</v>
      </c>
      <c r="G365" s="68" t="s">
        <v>1113</v>
      </c>
      <c r="H365" s="83">
        <v>0.36</v>
      </c>
      <c r="I365" s="5"/>
      <c r="K365" t="str">
        <f>Table2286[[#This Row],[MANUFACTURER NAME]]</f>
        <v>School Smart</v>
      </c>
      <c r="L365" t="str">
        <f>Table2286[[#This Row],[MANUFACTURER ITEM NUMBER]]</f>
        <v>MMK37123SS-5987</v>
      </c>
      <c r="M365" s="98">
        <f>Table2286[[#This Row],[PRICE]]*Table2286[[#This Row],[QUANTITY PURCHASED LAST YEAR]]</f>
        <v>64.44</v>
      </c>
    </row>
    <row r="366" spans="1:13" ht="14.45" x14ac:dyDescent="0.3">
      <c r="A366" s="1" t="s">
        <v>37</v>
      </c>
      <c r="C366" s="5"/>
      <c r="D366" s="5" t="s">
        <v>676</v>
      </c>
      <c r="E366" s="55" t="s">
        <v>735</v>
      </c>
      <c r="F366" s="5" t="s">
        <v>448</v>
      </c>
      <c r="G366" s="68" t="s">
        <v>1114</v>
      </c>
      <c r="H366" s="83">
        <v>0.84</v>
      </c>
      <c r="I366" s="5"/>
      <c r="K366" t="str">
        <f>Table2286[[#This Row],[MANUFACTURER NAME]]</f>
        <v>School Smart</v>
      </c>
      <c r="L366" t="str">
        <f>Table2286[[#This Row],[MANUFACTURER ITEM NUMBER]]</f>
        <v>MMK37106SS-5987</v>
      </c>
      <c r="M366" s="98">
        <v>0.84</v>
      </c>
    </row>
    <row r="367" spans="1:13" ht="14.45" x14ac:dyDescent="0.3">
      <c r="A367" s="1" t="s">
        <v>287</v>
      </c>
      <c r="B367">
        <v>560</v>
      </c>
      <c r="C367" s="5"/>
      <c r="D367" s="5" t="s">
        <v>676</v>
      </c>
      <c r="E367" s="55" t="s">
        <v>736</v>
      </c>
      <c r="F367" s="5" t="s">
        <v>448</v>
      </c>
      <c r="G367" s="68" t="s">
        <v>1115</v>
      </c>
      <c r="H367" s="83">
        <v>0.84</v>
      </c>
      <c r="I367" s="5"/>
      <c r="K367" t="str">
        <f>Table2286[[#This Row],[MANUFACTURER NAME]]</f>
        <v>School Smart</v>
      </c>
      <c r="L367" t="str">
        <f>Table2286[[#This Row],[MANUFACTURER ITEM NUMBER]]</f>
        <v>MMK37101SS-5987</v>
      </c>
      <c r="M367" s="98">
        <f>Table2286[[#This Row],[PRICE]]*Table2286[[#This Row],[QUANTITY PURCHASED LAST YEAR]]</f>
        <v>470.4</v>
      </c>
    </row>
    <row r="368" spans="1:13" ht="14.45" x14ac:dyDescent="0.3">
      <c r="A368" s="23" t="s">
        <v>265</v>
      </c>
      <c r="B368" s="23">
        <v>535</v>
      </c>
      <c r="C368" s="5"/>
      <c r="D368" s="5" t="s">
        <v>676</v>
      </c>
      <c r="E368" s="55" t="s">
        <v>737</v>
      </c>
      <c r="F368" s="5" t="s">
        <v>448</v>
      </c>
      <c r="G368" s="68" t="s">
        <v>1116</v>
      </c>
      <c r="H368" s="83">
        <v>0.84</v>
      </c>
      <c r="I368" s="5"/>
      <c r="K368" t="str">
        <f>Table2286[[#This Row],[MANUFACTURER NAME]]</f>
        <v>School Smart</v>
      </c>
      <c r="L368" t="str">
        <f>Table2286[[#This Row],[MANUFACTURER ITEM NUMBER]]</f>
        <v>MMK37103SS-5987</v>
      </c>
      <c r="M368" s="98">
        <f>Table2286[[#This Row],[PRICE]]*Table2286[[#This Row],[QUANTITY PURCHASED LAST YEAR]]</f>
        <v>449.4</v>
      </c>
    </row>
    <row r="369" spans="1:13" ht="14.45" x14ac:dyDescent="0.3">
      <c r="A369" s="1" t="s">
        <v>288</v>
      </c>
      <c r="B369">
        <v>923</v>
      </c>
      <c r="C369" s="5"/>
      <c r="D369" s="5" t="s">
        <v>676</v>
      </c>
      <c r="E369" s="55" t="s">
        <v>738</v>
      </c>
      <c r="F369" s="5" t="s">
        <v>448</v>
      </c>
      <c r="G369" s="68">
        <v>1335763</v>
      </c>
      <c r="H369" s="83">
        <v>1.06</v>
      </c>
      <c r="I369" s="5"/>
      <c r="K369" t="str">
        <f>Table2286[[#This Row],[MANUFACTURER NAME]]</f>
        <v>School Smart</v>
      </c>
      <c r="L369">
        <f>Table2286[[#This Row],[MANUFACTURER ITEM NUMBER]]</f>
        <v>1335763</v>
      </c>
      <c r="M369" s="98">
        <f>Table2286[[#This Row],[PRICE]]*Table2286[[#This Row],[QUANTITY PURCHASED LAST YEAR]]</f>
        <v>978.38</v>
      </c>
    </row>
    <row r="370" spans="1:13" ht="14.45" x14ac:dyDescent="0.3">
      <c r="A370" s="1" t="s">
        <v>307</v>
      </c>
      <c r="B370">
        <v>130</v>
      </c>
      <c r="C370" s="5"/>
      <c r="D370" s="5" t="s">
        <v>676</v>
      </c>
      <c r="E370" s="55" t="s">
        <v>739</v>
      </c>
      <c r="F370" s="5" t="s">
        <v>448</v>
      </c>
      <c r="G370" s="68" t="s">
        <v>1117</v>
      </c>
      <c r="H370" s="83">
        <v>0.84</v>
      </c>
      <c r="I370" s="5"/>
      <c r="K370" t="str">
        <f>Table2286[[#This Row],[MANUFACTURER NAME]]</f>
        <v>School Smart</v>
      </c>
      <c r="L370" t="str">
        <f>Table2286[[#This Row],[MANUFACTURER ITEM NUMBER]]</f>
        <v>MMK37145SS-5987</v>
      </c>
      <c r="M370" s="98">
        <f>Table2286[[#This Row],[PRICE]]*Table2286[[#This Row],[QUANTITY PURCHASED LAST YEAR]]</f>
        <v>109.2</v>
      </c>
    </row>
    <row r="371" spans="1:13" ht="14.45" x14ac:dyDescent="0.3">
      <c r="A371" s="1" t="s">
        <v>38</v>
      </c>
      <c r="B371">
        <v>3913</v>
      </c>
      <c r="C371" s="5"/>
      <c r="D371" s="5" t="s">
        <v>676</v>
      </c>
      <c r="E371" s="55" t="s">
        <v>736</v>
      </c>
      <c r="F371" s="5" t="s">
        <v>448</v>
      </c>
      <c r="G371" s="68" t="s">
        <v>1115</v>
      </c>
      <c r="H371" s="83">
        <v>0.84</v>
      </c>
      <c r="I371" s="5"/>
      <c r="K371" t="str">
        <f>Table2286[[#This Row],[MANUFACTURER NAME]]</f>
        <v>School Smart</v>
      </c>
      <c r="L371" t="str">
        <f>Table2286[[#This Row],[MANUFACTURER ITEM NUMBER]]</f>
        <v>MMK37101SS-5987</v>
      </c>
      <c r="M371" s="98">
        <f>Table2286[[#This Row],[PRICE]]*Table2286[[#This Row],[QUANTITY PURCHASED LAST YEAR]]</f>
        <v>3286.92</v>
      </c>
    </row>
    <row r="372" spans="1:13" ht="14.45" x14ac:dyDescent="0.3">
      <c r="A372" s="1" t="s">
        <v>266</v>
      </c>
      <c r="B372">
        <v>374</v>
      </c>
      <c r="C372" s="5"/>
      <c r="D372" s="5" t="s">
        <v>556</v>
      </c>
      <c r="E372" s="55" t="s">
        <v>775</v>
      </c>
      <c r="F372" s="5" t="s">
        <v>448</v>
      </c>
      <c r="G372" s="68" t="s">
        <v>1118</v>
      </c>
      <c r="H372" s="83">
        <v>5.82</v>
      </c>
      <c r="I372" s="5"/>
      <c r="K372" t="str">
        <f>Table2286[[#This Row],[MANUFACTURER NAME]]</f>
        <v>School Smart</v>
      </c>
      <c r="L372" t="str">
        <f>Table2286[[#This Row],[MANUFACTURER ITEM NUMBER]]</f>
        <v>MMK37107SS-5987</v>
      </c>
      <c r="M372" s="98">
        <f>Table2286[[#This Row],[PRICE]]*Table2286[[#This Row],[QUANTITY PURCHASED LAST YEAR]]</f>
        <v>2176.6800000000003</v>
      </c>
    </row>
    <row r="373" spans="1:13" ht="14.45" x14ac:dyDescent="0.3">
      <c r="A373" s="1" t="s">
        <v>262</v>
      </c>
      <c r="B373">
        <v>832</v>
      </c>
      <c r="C373" s="5"/>
      <c r="D373" s="5" t="s">
        <v>676</v>
      </c>
      <c r="E373" s="55" t="s">
        <v>740</v>
      </c>
      <c r="F373" s="5" t="s">
        <v>448</v>
      </c>
      <c r="G373" s="68" t="s">
        <v>1119</v>
      </c>
      <c r="H373" s="83">
        <v>0.54</v>
      </c>
      <c r="I373" s="5"/>
      <c r="K373" t="str">
        <f>Table2286[[#This Row],[MANUFACTURER NAME]]</f>
        <v>School Smart</v>
      </c>
      <c r="L373" t="str">
        <f>Table2286[[#This Row],[MANUFACTURER ITEM NUMBER]]</f>
        <v>MMK37129SS-5987</v>
      </c>
      <c r="M373" s="98">
        <f>Table2286[[#This Row],[PRICE]]*Table2286[[#This Row],[QUANTITY PURCHASED LAST YEAR]]</f>
        <v>449.28000000000003</v>
      </c>
    </row>
    <row r="374" spans="1:13" ht="14.45" x14ac:dyDescent="0.3">
      <c r="A374" s="1" t="s">
        <v>261</v>
      </c>
      <c r="B374">
        <v>1109</v>
      </c>
      <c r="C374" s="5"/>
      <c r="D374" s="5" t="s">
        <v>676</v>
      </c>
      <c r="E374" s="55" t="s">
        <v>741</v>
      </c>
      <c r="F374" s="5" t="s">
        <v>448</v>
      </c>
      <c r="G374" s="68" t="s">
        <v>1120</v>
      </c>
      <c r="H374" s="83">
        <v>0.6</v>
      </c>
      <c r="I374" s="5"/>
      <c r="K374" t="str">
        <f>Table2286[[#This Row],[MANUFACTURER NAME]]</f>
        <v>School Smart</v>
      </c>
      <c r="L374" t="str">
        <f>Table2286[[#This Row],[MANUFACTURER ITEM NUMBER]]</f>
        <v>MMK37118SS-5987</v>
      </c>
      <c r="M374" s="98">
        <f>Table2286[[#This Row],[PRICE]]*Table2286[[#This Row],[QUANTITY PURCHASED LAST YEAR]]</f>
        <v>665.4</v>
      </c>
    </row>
    <row r="375" spans="1:13" ht="14.45" x14ac:dyDescent="0.3">
      <c r="A375" s="24" t="s">
        <v>263</v>
      </c>
      <c r="B375" s="25">
        <v>814</v>
      </c>
      <c r="C375" s="5"/>
      <c r="D375" s="5" t="s">
        <v>676</v>
      </c>
      <c r="E375" s="55" t="s">
        <v>776</v>
      </c>
      <c r="F375" s="5" t="s">
        <v>1104</v>
      </c>
      <c r="G375" s="68">
        <v>77285</v>
      </c>
      <c r="H375" s="83">
        <v>1.58</v>
      </c>
      <c r="I375" s="5"/>
      <c r="K375" t="str">
        <f>Table2286[[#This Row],[MANUFACTURER NAME]]</f>
        <v>Roaring Spring</v>
      </c>
      <c r="L375">
        <f>Table2286[[#This Row],[MANUFACTURER ITEM NUMBER]]</f>
        <v>77285</v>
      </c>
      <c r="M375" s="98">
        <f>Table2286[[#This Row],[PRICE]]*Table2286[[#This Row],[QUANTITY PURCHASED LAST YEAR]]</f>
        <v>1286.1200000000001</v>
      </c>
    </row>
    <row r="376" spans="1:13" ht="14.45" x14ac:dyDescent="0.3">
      <c r="A376" s="1" t="s">
        <v>260</v>
      </c>
      <c r="B376">
        <v>1175</v>
      </c>
      <c r="C376" s="5"/>
      <c r="D376" s="5" t="s">
        <v>1103</v>
      </c>
      <c r="E376" s="55" t="s">
        <v>742</v>
      </c>
      <c r="F376" s="5" t="s">
        <v>448</v>
      </c>
      <c r="G376" s="68" t="s">
        <v>1121</v>
      </c>
      <c r="H376" s="83">
        <v>1.68</v>
      </c>
      <c r="I376" s="5"/>
      <c r="K376" t="str">
        <f>Table2286[[#This Row],[MANUFACTURER NAME]]</f>
        <v>School Smart</v>
      </c>
      <c r="L376" t="str">
        <f>Table2286[[#This Row],[MANUFACTURER ITEM NUMBER]]</f>
        <v>MMK09213-5987</v>
      </c>
      <c r="M376" s="98">
        <f>Table2286[[#This Row],[PRICE]]*Table2286[[#This Row],[QUANTITY PURCHASED LAST YEAR]]</f>
        <v>1974</v>
      </c>
    </row>
    <row r="377" spans="1:13" ht="14.45" x14ac:dyDescent="0.3">
      <c r="A377" s="24" t="s">
        <v>272</v>
      </c>
      <c r="B377" s="25">
        <v>2576</v>
      </c>
      <c r="C377" s="5"/>
      <c r="D377" s="5" t="s">
        <v>1103</v>
      </c>
      <c r="E377" s="55" t="s">
        <v>743</v>
      </c>
      <c r="F377" s="5" t="s">
        <v>448</v>
      </c>
      <c r="G377" s="68" t="s">
        <v>1122</v>
      </c>
      <c r="H377" s="83">
        <v>1.45</v>
      </c>
      <c r="I377" s="5"/>
      <c r="K377" t="str">
        <f>Table2286[[#This Row],[MANUFACTURER NAME]]</f>
        <v>School Smart</v>
      </c>
      <c r="L377" t="str">
        <f>Table2286[[#This Row],[MANUFACTURER ITEM NUMBER]]</f>
        <v>MMK09202-5987</v>
      </c>
      <c r="M377" s="98">
        <f>Table2286[[#This Row],[PRICE]]*Table2286[[#This Row],[QUANTITY PURCHASED LAST YEAR]]</f>
        <v>3735.2</v>
      </c>
    </row>
    <row r="378" spans="1:13" ht="14.45" x14ac:dyDescent="0.3">
      <c r="A378" s="10" t="s">
        <v>314</v>
      </c>
      <c r="B378" s="25">
        <v>294</v>
      </c>
      <c r="C378" s="5"/>
      <c r="D378" s="5" t="s">
        <v>865</v>
      </c>
      <c r="E378" s="55" t="s">
        <v>444</v>
      </c>
      <c r="F378" s="5" t="s">
        <v>448</v>
      </c>
      <c r="G378" s="68" t="s">
        <v>1123</v>
      </c>
      <c r="H378" s="83">
        <v>2.77</v>
      </c>
      <c r="I378" s="5" t="s">
        <v>1102</v>
      </c>
      <c r="K378" t="str">
        <f>Table2286[[#This Row],[MANUFACTURER NAME]]</f>
        <v>School Smart</v>
      </c>
      <c r="L378" t="str">
        <f>Table2286[[#This Row],[MANUFACTURER ITEM NUMBER]]</f>
        <v>RWC851114SQ-5987</v>
      </c>
      <c r="M378" s="98">
        <f>Table2286[[#This Row],[PRICE]]*Table2286[[#This Row],[QUANTITY PURCHASED LAST YEAR]]</f>
        <v>814.38</v>
      </c>
    </row>
    <row r="379" spans="1:13" ht="14.45" x14ac:dyDescent="0.3">
      <c r="A379" s="13" t="s">
        <v>381</v>
      </c>
      <c r="B379" s="25">
        <v>482</v>
      </c>
      <c r="C379" s="5"/>
      <c r="D379" s="5" t="s">
        <v>676</v>
      </c>
      <c r="E379" s="55" t="s">
        <v>782</v>
      </c>
      <c r="F379" s="5" t="s">
        <v>1105</v>
      </c>
      <c r="G379" s="68">
        <v>87260</v>
      </c>
      <c r="H379" s="83">
        <v>1.78</v>
      </c>
      <c r="I379" s="5"/>
      <c r="K379" t="str">
        <f>Table2286[[#This Row],[MANUFACTURER NAME]]</f>
        <v>Hammond &amp; Stevens</v>
      </c>
      <c r="L379">
        <f>Table2286[[#This Row],[MANUFACTURER ITEM NUMBER]]</f>
        <v>87260</v>
      </c>
      <c r="M379" s="98">
        <f>Table2286[[#This Row],[PRICE]]*Table2286[[#This Row],[QUANTITY PURCHASED LAST YEAR]]</f>
        <v>857.96</v>
      </c>
    </row>
    <row r="380" spans="1:13" ht="14.45" x14ac:dyDescent="0.3">
      <c r="A380" s="10" t="s">
        <v>296</v>
      </c>
      <c r="B380" s="25">
        <v>79</v>
      </c>
      <c r="C380" s="5"/>
      <c r="D380" s="5" t="s">
        <v>585</v>
      </c>
      <c r="E380" s="55" t="s">
        <v>780</v>
      </c>
      <c r="F380" s="5" t="s">
        <v>448</v>
      </c>
      <c r="G380" s="68">
        <v>27439</v>
      </c>
      <c r="H380" s="83">
        <v>2.77</v>
      </c>
      <c r="I380" s="5" t="s">
        <v>779</v>
      </c>
      <c r="K380" t="str">
        <f>Table2286[[#This Row],[MANUFACTURER NAME]]</f>
        <v>School Smart</v>
      </c>
      <c r="L380">
        <f>Table2286[[#This Row],[MANUFACTURER ITEM NUMBER]]</f>
        <v>27439</v>
      </c>
      <c r="M380" s="98">
        <f>Table2286[[#This Row],[PRICE]]*Table2286[[#This Row],[QUANTITY PURCHASED LAST YEAR]]</f>
        <v>218.83</v>
      </c>
    </row>
    <row r="381" spans="1:13" ht="14.45" x14ac:dyDescent="0.3">
      <c r="A381" s="10" t="s">
        <v>295</v>
      </c>
      <c r="B381" s="25">
        <v>128</v>
      </c>
      <c r="C381" s="5"/>
      <c r="D381" s="5" t="s">
        <v>585</v>
      </c>
      <c r="E381" s="55" t="s">
        <v>781</v>
      </c>
      <c r="F381" s="5" t="s">
        <v>448</v>
      </c>
      <c r="G381" s="68">
        <v>27430</v>
      </c>
      <c r="H381" s="83">
        <v>6.15</v>
      </c>
      <c r="I381" s="5" t="s">
        <v>778</v>
      </c>
      <c r="K381" t="str">
        <f>Table2286[[#This Row],[MANUFACTURER NAME]]</f>
        <v>School Smart</v>
      </c>
      <c r="L381">
        <f>Table2286[[#This Row],[MANUFACTURER ITEM NUMBER]]</f>
        <v>27430</v>
      </c>
      <c r="M381" s="98">
        <f>Table2286[[#This Row],[PRICE]]*Table2286[[#This Row],[QUANTITY PURCHASED LAST YEAR]]</f>
        <v>787.2</v>
      </c>
    </row>
    <row r="382" spans="1:13" ht="14.45" x14ac:dyDescent="0.3">
      <c r="A382" s="24" t="s">
        <v>268</v>
      </c>
      <c r="B382" s="25">
        <v>2408</v>
      </c>
      <c r="C382" s="5"/>
      <c r="D382" s="5" t="s">
        <v>676</v>
      </c>
      <c r="E382" s="55" t="s">
        <v>744</v>
      </c>
      <c r="F382" s="5" t="s">
        <v>448</v>
      </c>
      <c r="G382" s="68">
        <v>85267</v>
      </c>
      <c r="H382" s="83">
        <v>0.61</v>
      </c>
      <c r="I382" s="5"/>
      <c r="K382" t="str">
        <f>Table2286[[#This Row],[MANUFACTURER NAME]]</f>
        <v>School Smart</v>
      </c>
      <c r="L382">
        <f>Table2286[[#This Row],[MANUFACTURER ITEM NUMBER]]</f>
        <v>85267</v>
      </c>
      <c r="M382" s="98">
        <f>Table2286[[#This Row],[PRICE]]*Table2286[[#This Row],[QUANTITY PURCHASED LAST YEAR]]</f>
        <v>1468.8799999999999</v>
      </c>
    </row>
    <row r="383" spans="1:13" ht="14.45" x14ac:dyDescent="0.3">
      <c r="A383" s="24" t="s">
        <v>271</v>
      </c>
      <c r="B383" s="25">
        <v>230</v>
      </c>
      <c r="C383" s="5"/>
      <c r="D383" s="5" t="s">
        <v>676</v>
      </c>
      <c r="E383" s="55" t="s">
        <v>744</v>
      </c>
      <c r="F383" s="5" t="s">
        <v>448</v>
      </c>
      <c r="G383" s="68">
        <v>85267</v>
      </c>
      <c r="H383" s="83">
        <v>0.61</v>
      </c>
      <c r="I383" s="5" t="s">
        <v>785</v>
      </c>
      <c r="K383" t="str">
        <f>Table2286[[#This Row],[MANUFACTURER NAME]]</f>
        <v>School Smart</v>
      </c>
      <c r="L383">
        <f>Table2286[[#This Row],[MANUFACTURER ITEM NUMBER]]</f>
        <v>85267</v>
      </c>
      <c r="M383" s="98">
        <f>Table2286[[#This Row],[PRICE]]*Table2286[[#This Row],[QUANTITY PURCHASED LAST YEAR]]</f>
        <v>140.29999999999998</v>
      </c>
    </row>
    <row r="384" spans="1:13" ht="14.45" x14ac:dyDescent="0.3">
      <c r="A384" s="23" t="s">
        <v>269</v>
      </c>
      <c r="B384">
        <v>320</v>
      </c>
      <c r="C384" s="5"/>
      <c r="D384" s="5" t="s">
        <v>676</v>
      </c>
      <c r="E384" s="55" t="s">
        <v>783</v>
      </c>
      <c r="F384" s="5" t="s">
        <v>448</v>
      </c>
      <c r="G384" s="68">
        <v>85264</v>
      </c>
      <c r="H384" s="83">
        <v>0.42</v>
      </c>
      <c r="I384" s="5" t="s">
        <v>784</v>
      </c>
      <c r="K384" t="str">
        <f>Table2286[[#This Row],[MANUFACTURER NAME]]</f>
        <v>School Smart</v>
      </c>
      <c r="L384">
        <f>Table2286[[#This Row],[MANUFACTURER ITEM NUMBER]]</f>
        <v>85264</v>
      </c>
      <c r="M384" s="98">
        <f>Table2286[[#This Row],[PRICE]]*Table2286[[#This Row],[QUANTITY PURCHASED LAST YEAR]]</f>
        <v>134.4</v>
      </c>
    </row>
    <row r="385" spans="1:13" ht="14.45" x14ac:dyDescent="0.3">
      <c r="A385" s="22" t="s">
        <v>294</v>
      </c>
      <c r="B385" s="23">
        <v>372</v>
      </c>
      <c r="C385" s="5"/>
      <c r="D385" s="5" t="s">
        <v>676</v>
      </c>
      <c r="E385" s="55" t="s">
        <v>745</v>
      </c>
      <c r="F385" s="5" t="s">
        <v>447</v>
      </c>
      <c r="G385" s="68" t="s">
        <v>1106</v>
      </c>
      <c r="H385" s="83">
        <v>1.54</v>
      </c>
      <c r="I385" s="5"/>
      <c r="K385" t="str">
        <f>Table2286[[#This Row],[MANUFACTURER NAME]]</f>
        <v>SAX</v>
      </c>
      <c r="L385" t="str">
        <f>Table2286[[#This Row],[MANUFACTURER ITEM NUMBER]]</f>
        <v>MMK457586-5987</v>
      </c>
      <c r="M385" s="98">
        <f>Table2286[[#This Row],[PRICE]]*Table2286[[#This Row],[QUANTITY PURCHASED LAST YEAR]]</f>
        <v>572.88</v>
      </c>
    </row>
    <row r="386" spans="1:13" ht="14.45" x14ac:dyDescent="0.3">
      <c r="A386" s="19" t="s">
        <v>293</v>
      </c>
      <c r="B386" s="19">
        <v>300</v>
      </c>
      <c r="C386" s="5"/>
      <c r="D386" s="5" t="s">
        <v>676</v>
      </c>
      <c r="E386" s="55" t="s">
        <v>746</v>
      </c>
      <c r="F386" s="5" t="s">
        <v>447</v>
      </c>
      <c r="G386" s="68" t="s">
        <v>1107</v>
      </c>
      <c r="H386" s="83">
        <v>8.1999999999999993</v>
      </c>
      <c r="I386" s="5"/>
      <c r="K386" t="str">
        <f>Table2286[[#This Row],[MANUFACTURER NAME]]</f>
        <v>SAX</v>
      </c>
      <c r="L386" t="str">
        <f>Table2286[[#This Row],[MANUFACTURER ITEM NUMBER]]</f>
        <v>S100239</v>
      </c>
      <c r="M386" s="98">
        <f>Table2286[[#This Row],[PRICE]]*Table2286[[#This Row],[QUANTITY PURCHASED LAST YEAR]]</f>
        <v>2460</v>
      </c>
    </row>
    <row r="387" spans="1:13" ht="14.45" x14ac:dyDescent="0.3">
      <c r="A387" s="19" t="s">
        <v>282</v>
      </c>
      <c r="B387" s="19">
        <v>298</v>
      </c>
      <c r="C387" s="5"/>
      <c r="D387" s="5" t="s">
        <v>676</v>
      </c>
      <c r="E387" s="55" t="s">
        <v>747</v>
      </c>
      <c r="F387" s="5" t="s">
        <v>447</v>
      </c>
      <c r="G387" s="68" t="s">
        <v>1108</v>
      </c>
      <c r="H387" s="83">
        <v>1.98</v>
      </c>
      <c r="I387" s="5"/>
      <c r="K387" t="str">
        <f>Table2286[[#This Row],[MANUFACTURER NAME]]</f>
        <v>SAX</v>
      </c>
      <c r="L387" t="str">
        <f>Table2286[[#This Row],[MANUFACTURER ITEM NUMBER]]</f>
        <v>1000099-5987</v>
      </c>
      <c r="M387" s="98">
        <f>Table2286[[#This Row],[PRICE]]*Table2286[[#This Row],[QUANTITY PURCHASED LAST YEAR]]</f>
        <v>590.04</v>
      </c>
    </row>
    <row r="388" spans="1:13" ht="14.45" x14ac:dyDescent="0.3">
      <c r="A388" s="13" t="s">
        <v>406</v>
      </c>
      <c r="B388" s="23">
        <v>193</v>
      </c>
      <c r="C388" s="5"/>
      <c r="D388" s="5" t="s">
        <v>676</v>
      </c>
      <c r="E388" s="55" t="s">
        <v>786</v>
      </c>
      <c r="F388" s="5" t="s">
        <v>448</v>
      </c>
      <c r="G388" s="68">
        <v>85290</v>
      </c>
      <c r="H388" s="83">
        <v>0.99</v>
      </c>
      <c r="I388" s="5"/>
      <c r="K388" t="str">
        <f>Table2286[[#This Row],[MANUFACTURER NAME]]</f>
        <v>School Smart</v>
      </c>
      <c r="L388">
        <f>Table2286[[#This Row],[MANUFACTURER ITEM NUMBER]]</f>
        <v>85290</v>
      </c>
      <c r="M388" s="98">
        <f>Table2286[[#This Row],[PRICE]]*Table2286[[#This Row],[QUANTITY PURCHASED LAST YEAR]]</f>
        <v>191.07</v>
      </c>
    </row>
    <row r="389" spans="1:13" ht="43.15" x14ac:dyDescent="0.3">
      <c r="A389" s="4" t="s">
        <v>3</v>
      </c>
      <c r="B389" s="3" t="s">
        <v>47</v>
      </c>
      <c r="C389" s="2" t="s">
        <v>48</v>
      </c>
      <c r="D389" s="2" t="s">
        <v>49</v>
      </c>
      <c r="E389" s="54" t="s">
        <v>50</v>
      </c>
      <c r="F389" s="2" t="s">
        <v>51</v>
      </c>
      <c r="G389" s="2" t="s">
        <v>52</v>
      </c>
      <c r="H389" s="76" t="s">
        <v>53</v>
      </c>
    </row>
    <row r="390" spans="1:13" ht="14.45" x14ac:dyDescent="0.3">
      <c r="A390" s="16" t="s">
        <v>389</v>
      </c>
      <c r="B390" s="18">
        <v>186</v>
      </c>
      <c r="C390" s="5"/>
      <c r="D390" s="5" t="s">
        <v>676</v>
      </c>
      <c r="E390" s="55" t="s">
        <v>748</v>
      </c>
      <c r="F390" s="5" t="s">
        <v>448</v>
      </c>
      <c r="G390" s="68" t="s">
        <v>1109</v>
      </c>
      <c r="H390" s="83">
        <v>0.9</v>
      </c>
      <c r="K390" t="str">
        <f>Table2387[[#This Row],[MANUFACTURER NAME]]</f>
        <v>School Smart</v>
      </c>
      <c r="L390" t="str">
        <f>Table2387[[#This Row],[MANUFACTURER ITEM NUMBER]]</f>
        <v>SSI081902</v>
      </c>
      <c r="M390" s="98">
        <f>Table2387[[#This Row],[PRICE]]*Table2387[[#This Row],[QUANTITY PURCHASED LAST YEAR]]</f>
        <v>167.4</v>
      </c>
    </row>
    <row r="391" spans="1:13" ht="14.45" x14ac:dyDescent="0.3">
      <c r="A391" s="16" t="s">
        <v>258</v>
      </c>
      <c r="B391" s="25">
        <v>852</v>
      </c>
      <c r="C391" s="5"/>
      <c r="D391" s="5"/>
      <c r="E391" s="55"/>
      <c r="F391" s="5"/>
      <c r="G391" s="68"/>
      <c r="H391" s="83" t="s">
        <v>787</v>
      </c>
      <c r="K391" t="s">
        <v>1150</v>
      </c>
      <c r="L391" t="s">
        <v>1150</v>
      </c>
      <c r="M391" s="98" t="s">
        <v>1150</v>
      </c>
    </row>
    <row r="392" spans="1:13" ht="14.45" x14ac:dyDescent="0.3">
      <c r="A392" s="16" t="s">
        <v>259</v>
      </c>
      <c r="B392" s="18">
        <v>297</v>
      </c>
      <c r="C392" s="5"/>
      <c r="D392" s="5" t="s">
        <v>585</v>
      </c>
      <c r="E392" s="55" t="s">
        <v>749</v>
      </c>
      <c r="F392" s="5" t="s">
        <v>448</v>
      </c>
      <c r="G392" s="68">
        <v>84410</v>
      </c>
      <c r="H392" s="83">
        <v>1.26</v>
      </c>
      <c r="K392" t="str">
        <f>Table2387[[#This Row],[MANUFACTURER NAME]]</f>
        <v>School Smart</v>
      </c>
      <c r="L392">
        <f>Table2387[[#This Row],[MANUFACTURER ITEM NUMBER]]</f>
        <v>84410</v>
      </c>
      <c r="M392" s="98">
        <f>Table2387[[#This Row],[PRICE]]*Table2387[[#This Row],[QUANTITY PURCHASED LAST YEAR]]</f>
        <v>374.22</v>
      </c>
    </row>
    <row r="393" spans="1:13" ht="14.45" x14ac:dyDescent="0.3">
      <c r="A393" s="16" t="s">
        <v>257</v>
      </c>
      <c r="B393" s="22">
        <v>171</v>
      </c>
      <c r="C393" s="5"/>
      <c r="D393" s="5" t="s">
        <v>676</v>
      </c>
      <c r="E393" s="55" t="s">
        <v>750</v>
      </c>
      <c r="F393" s="5" t="s">
        <v>1124</v>
      </c>
      <c r="G393" s="68" t="s">
        <v>1127</v>
      </c>
      <c r="H393" s="83">
        <v>0.91</v>
      </c>
      <c r="K393" t="str">
        <f>Table2387[[#This Row],[MANUFACTURER NAME]]</f>
        <v>Fiskars</v>
      </c>
      <c r="L393" t="str">
        <f>Table2387[[#This Row],[MANUFACTURER ITEM NUMBER]]</f>
        <v>12-95400J</v>
      </c>
      <c r="M393" s="98">
        <f>Table2387[[#This Row],[PRICE]]*Table2387[[#This Row],[QUANTITY PURCHASED LAST YEAR]]</f>
        <v>155.61000000000001</v>
      </c>
    </row>
    <row r="394" spans="1:13" ht="14.45" x14ac:dyDescent="0.3">
      <c r="A394" s="22" t="s">
        <v>253</v>
      </c>
      <c r="B394" s="22">
        <v>227</v>
      </c>
      <c r="C394" s="5"/>
      <c r="D394" s="5" t="s">
        <v>676</v>
      </c>
      <c r="E394" s="55" t="s">
        <v>751</v>
      </c>
      <c r="F394" s="5" t="s">
        <v>448</v>
      </c>
      <c r="G394" s="68" t="s">
        <v>1128</v>
      </c>
      <c r="H394" s="83">
        <v>0.18</v>
      </c>
      <c r="K394" t="str">
        <f>Table2387[[#This Row],[MANUFACTURER NAME]]</f>
        <v>School Smart</v>
      </c>
      <c r="L394" t="str">
        <f>Table2387[[#This Row],[MANUFACTURER ITEM NUMBER]]</f>
        <v>SSI015348</v>
      </c>
      <c r="M394" s="98">
        <f>Table2387[[#This Row],[PRICE]]*Table2387[[#This Row],[QUANTITY PURCHASED LAST YEAR]]</f>
        <v>40.86</v>
      </c>
    </row>
    <row r="395" spans="1:13" ht="14.45" x14ac:dyDescent="0.3">
      <c r="A395" s="18" t="s">
        <v>250</v>
      </c>
      <c r="B395" s="18">
        <v>894</v>
      </c>
      <c r="C395" s="5"/>
      <c r="D395" s="5" t="s">
        <v>676</v>
      </c>
      <c r="E395" s="55" t="s">
        <v>752</v>
      </c>
      <c r="F395" s="5" t="s">
        <v>448</v>
      </c>
      <c r="G395" s="68">
        <v>89837</v>
      </c>
      <c r="H395" s="83">
        <v>0.11</v>
      </c>
      <c r="K395" t="str">
        <f>Table2387[[#This Row],[MANUFACTURER NAME]]</f>
        <v>School Smart</v>
      </c>
      <c r="L395">
        <f>Table2387[[#This Row],[MANUFACTURER ITEM NUMBER]]</f>
        <v>89837</v>
      </c>
      <c r="M395" s="98">
        <f>Table2387[[#This Row],[PRICE]]*Table2387[[#This Row],[QUANTITY PURCHASED LAST YEAR]]</f>
        <v>98.34</v>
      </c>
    </row>
    <row r="396" spans="1:13" ht="14.45" x14ac:dyDescent="0.3">
      <c r="A396" s="19" t="s">
        <v>252</v>
      </c>
      <c r="B396" s="19">
        <v>304</v>
      </c>
      <c r="C396" s="5"/>
      <c r="D396" s="5" t="s">
        <v>556</v>
      </c>
      <c r="E396" s="55" t="s">
        <v>753</v>
      </c>
      <c r="F396" s="5" t="s">
        <v>448</v>
      </c>
      <c r="G396" s="68">
        <v>1473614</v>
      </c>
      <c r="H396" s="83">
        <v>0.73</v>
      </c>
      <c r="K396" t="str">
        <f>Table2387[[#This Row],[MANUFACTURER NAME]]</f>
        <v>School Smart</v>
      </c>
      <c r="L396">
        <f>Table2387[[#This Row],[MANUFACTURER ITEM NUMBER]]</f>
        <v>1473614</v>
      </c>
      <c r="M396" s="98">
        <f>Table2387[[#This Row],[PRICE]]*Table2387[[#This Row],[QUANTITY PURCHASED LAST YEAR]]</f>
        <v>221.92</v>
      </c>
    </row>
    <row r="397" spans="1:13" ht="14.45" x14ac:dyDescent="0.3">
      <c r="A397" s="23" t="s">
        <v>254</v>
      </c>
      <c r="B397" s="23">
        <v>201</v>
      </c>
      <c r="C397" s="5"/>
      <c r="D397" s="5" t="s">
        <v>540</v>
      </c>
      <c r="E397" s="55" t="s">
        <v>754</v>
      </c>
      <c r="F397" s="5" t="s">
        <v>448</v>
      </c>
      <c r="G397" s="68">
        <v>365433</v>
      </c>
      <c r="H397" s="83">
        <v>1.28</v>
      </c>
      <c r="K397" t="str">
        <f>Table2387[[#This Row],[MANUFACTURER NAME]]</f>
        <v>School Smart</v>
      </c>
      <c r="L397">
        <f>Table2387[[#This Row],[MANUFACTURER ITEM NUMBER]]</f>
        <v>365433</v>
      </c>
      <c r="M397" s="98">
        <f>Table2387[[#This Row],[PRICE]]*Table2387[[#This Row],[QUANTITY PURCHASED LAST YEAR]]</f>
        <v>257.28000000000003</v>
      </c>
    </row>
    <row r="398" spans="1:13" ht="14.45" x14ac:dyDescent="0.3">
      <c r="A398" s="23" t="s">
        <v>251</v>
      </c>
      <c r="B398" s="23">
        <v>103</v>
      </c>
      <c r="C398" s="5"/>
      <c r="D398" s="5" t="s">
        <v>676</v>
      </c>
      <c r="E398" s="55" t="s">
        <v>788</v>
      </c>
      <c r="F398" s="5" t="s">
        <v>448</v>
      </c>
      <c r="G398" s="68" t="s">
        <v>1129</v>
      </c>
      <c r="H398" s="83">
        <v>0.18</v>
      </c>
      <c r="K398" t="str">
        <f>Table2387[[#This Row],[MANUFACTURER NAME]]</f>
        <v>School Smart</v>
      </c>
      <c r="L398" t="str">
        <f>Table2387[[#This Row],[MANUFACTURER ITEM NUMBER]]</f>
        <v>SSI081903</v>
      </c>
      <c r="M398" s="98">
        <f>Table2387[[#This Row],[PRICE]]*Table2387[[#This Row],[QUANTITY PURCHASED LAST YEAR]]</f>
        <v>18.54</v>
      </c>
    </row>
    <row r="399" spans="1:13" ht="14.45" x14ac:dyDescent="0.3">
      <c r="A399" s="23" t="s">
        <v>255</v>
      </c>
      <c r="B399" s="23">
        <v>105</v>
      </c>
      <c r="C399" s="5"/>
      <c r="D399" s="5" t="s">
        <v>676</v>
      </c>
      <c r="E399" s="55" t="s">
        <v>751</v>
      </c>
      <c r="F399" s="5" t="s">
        <v>448</v>
      </c>
      <c r="G399" s="68" t="s">
        <v>1128</v>
      </c>
      <c r="H399" s="83">
        <v>0.18</v>
      </c>
      <c r="K399" t="str">
        <f>Table2387[[#This Row],[MANUFACTURER NAME]]</f>
        <v>School Smart</v>
      </c>
      <c r="L399" t="str">
        <f>Table2387[[#This Row],[MANUFACTURER ITEM NUMBER]]</f>
        <v>SSI015348</v>
      </c>
      <c r="M399" s="98">
        <f>Table2387[[#This Row],[PRICE]]*Table2387[[#This Row],[QUANTITY PURCHASED LAST YEAR]]</f>
        <v>18.899999999999999</v>
      </c>
    </row>
    <row r="400" spans="1:13" ht="14.45" x14ac:dyDescent="0.3">
      <c r="A400" s="13" t="s">
        <v>256</v>
      </c>
      <c r="B400" s="25">
        <v>138</v>
      </c>
      <c r="C400" s="5"/>
      <c r="D400" s="5" t="s">
        <v>676</v>
      </c>
      <c r="E400" s="55" t="s">
        <v>755</v>
      </c>
      <c r="F400" s="5" t="s">
        <v>448</v>
      </c>
      <c r="G400" s="68" t="s">
        <v>1130</v>
      </c>
      <c r="H400" s="83">
        <v>0.18</v>
      </c>
      <c r="K400" t="str">
        <f>Table2387[[#This Row],[MANUFACTURER NAME]]</f>
        <v>School Smart</v>
      </c>
      <c r="L400" t="str">
        <f>Table2387[[#This Row],[MANUFACTURER ITEM NUMBER]]</f>
        <v>SSI015351</v>
      </c>
      <c r="M400" s="98">
        <f>Table2387[[#This Row],[PRICE]]*Table2387[[#This Row],[QUANTITY PURCHASED LAST YEAR]]</f>
        <v>24.84</v>
      </c>
    </row>
    <row r="401" spans="1:13" ht="14.45" x14ac:dyDescent="0.3">
      <c r="A401" s="13" t="s">
        <v>390</v>
      </c>
      <c r="B401" s="18">
        <v>119</v>
      </c>
      <c r="C401" s="5"/>
      <c r="D401" s="5" t="s">
        <v>676</v>
      </c>
      <c r="E401" s="55" t="s">
        <v>756</v>
      </c>
      <c r="F401" s="5" t="s">
        <v>448</v>
      </c>
      <c r="G401" s="68" t="s">
        <v>1131</v>
      </c>
      <c r="H401" s="83">
        <v>0.68</v>
      </c>
      <c r="K401" t="str">
        <f>Table2387[[#This Row],[MANUFACTURER NAME]]</f>
        <v>School Smart</v>
      </c>
      <c r="L401" t="str">
        <f>Table2387[[#This Row],[MANUFACTURER ITEM NUMBER]]</f>
        <v>SSI081899</v>
      </c>
      <c r="M401" s="98">
        <f>Table2387[[#This Row],[PRICE]]*Table2387[[#This Row],[QUANTITY PURCHASED LAST YEAR]]</f>
        <v>80.92</v>
      </c>
    </row>
    <row r="402" spans="1:13" ht="57.6" x14ac:dyDescent="0.3">
      <c r="A402" s="31" t="s">
        <v>275</v>
      </c>
      <c r="B402" s="32" t="s">
        <v>47</v>
      </c>
      <c r="C402" s="33" t="s">
        <v>48</v>
      </c>
      <c r="D402" s="33" t="s">
        <v>49</v>
      </c>
      <c r="E402" s="51" t="s">
        <v>50</v>
      </c>
      <c r="F402" s="33" t="s">
        <v>51</v>
      </c>
      <c r="G402" s="33" t="s">
        <v>52</v>
      </c>
      <c r="H402" s="80" t="s">
        <v>53</v>
      </c>
      <c r="I402" s="34" t="s">
        <v>62</v>
      </c>
    </row>
    <row r="403" spans="1:13" ht="14.45" x14ac:dyDescent="0.3">
      <c r="A403" t="s">
        <v>278</v>
      </c>
      <c r="B403">
        <v>62</v>
      </c>
      <c r="D403" t="s">
        <v>851</v>
      </c>
      <c r="E403" s="65" t="s">
        <v>757</v>
      </c>
      <c r="F403" t="s">
        <v>867</v>
      </c>
      <c r="G403" s="75">
        <v>5185</v>
      </c>
      <c r="H403" s="90">
        <v>3.41</v>
      </c>
      <c r="I403" t="s">
        <v>1133</v>
      </c>
      <c r="K403" t="str">
        <f>Table253[[#This Row],[MANUFACTURER NAME]]</f>
        <v>Pacon</v>
      </c>
      <c r="L403">
        <f>Table253[[#This Row],[MANUFACTURER ITEM NUMBER]]</f>
        <v>5185</v>
      </c>
      <c r="M403" s="98">
        <f>Table253[[#This Row],[PRICE]]*Table253[[#This Row],[QUANTITY PURCHASED LAST YEAR]]</f>
        <v>211.42000000000002</v>
      </c>
    </row>
    <row r="404" spans="1:13" ht="14.45" x14ac:dyDescent="0.3">
      <c r="A404" t="s">
        <v>277</v>
      </c>
      <c r="B404">
        <v>360</v>
      </c>
      <c r="D404" t="s">
        <v>816</v>
      </c>
      <c r="E404" s="65" t="s">
        <v>758</v>
      </c>
      <c r="F404" t="s">
        <v>448</v>
      </c>
      <c r="G404" s="75" t="s">
        <v>1132</v>
      </c>
      <c r="H404" s="90">
        <v>1.42</v>
      </c>
      <c r="K404" t="str">
        <f>Table253[[#This Row],[MANUFACTURER NAME]]</f>
        <v>School Smart</v>
      </c>
      <c r="L404" t="str">
        <f>Table253[[#This Row],[MANUFACTURER ITEM NUMBER]]</f>
        <v>RCC07403-5987</v>
      </c>
      <c r="M404" s="98">
        <f>Table253[[#This Row],[PRICE]]*Table253[[#This Row],[QUANTITY PURCHASED LAST YEAR]]</f>
        <v>511.2</v>
      </c>
    </row>
    <row r="405" spans="1:13" ht="14.45" x14ac:dyDescent="0.3">
      <c r="A405" t="s">
        <v>276</v>
      </c>
      <c r="B405">
        <v>491</v>
      </c>
      <c r="D405" t="s">
        <v>816</v>
      </c>
      <c r="E405" s="65" t="s">
        <v>759</v>
      </c>
      <c r="F405" t="s">
        <v>448</v>
      </c>
      <c r="G405" s="75">
        <v>9763</v>
      </c>
      <c r="H405" s="90">
        <v>1.39</v>
      </c>
      <c r="K405" t="str">
        <f>Table253[[#This Row],[MANUFACTURER NAME]]</f>
        <v>School Smart</v>
      </c>
      <c r="L405">
        <f>Table253[[#This Row],[MANUFACTURER ITEM NUMBER]]</f>
        <v>9763</v>
      </c>
      <c r="M405" s="98">
        <f>Table253[[#This Row],[PRICE]]*Table253[[#This Row],[QUANTITY PURCHASED LAST YEAR]]</f>
        <v>682.4899999999999</v>
      </c>
    </row>
    <row r="406" spans="1:13" ht="57.6" x14ac:dyDescent="0.3">
      <c r="A406" s="31" t="s">
        <v>329</v>
      </c>
      <c r="B406" s="32" t="s">
        <v>47</v>
      </c>
      <c r="C406" s="33" t="s">
        <v>48</v>
      </c>
      <c r="D406" s="33" t="s">
        <v>49</v>
      </c>
      <c r="E406" s="51" t="s">
        <v>50</v>
      </c>
      <c r="F406" s="33" t="s">
        <v>51</v>
      </c>
      <c r="G406" s="33" t="s">
        <v>52</v>
      </c>
      <c r="H406" s="80" t="s">
        <v>53</v>
      </c>
      <c r="I406" s="32" t="s">
        <v>62</v>
      </c>
    </row>
    <row r="407" spans="1:13" ht="14.45" x14ac:dyDescent="0.3">
      <c r="A407" s="17" t="s">
        <v>323</v>
      </c>
      <c r="B407" s="18">
        <v>182</v>
      </c>
      <c r="C407" s="5"/>
      <c r="D407" s="5" t="s">
        <v>813</v>
      </c>
      <c r="E407" s="55" t="s">
        <v>476</v>
      </c>
      <c r="F407" s="5" t="s">
        <v>448</v>
      </c>
      <c r="G407" s="68">
        <v>86336</v>
      </c>
      <c r="H407" s="83">
        <v>8</v>
      </c>
      <c r="I407" s="5"/>
      <c r="K407" t="str">
        <f>Table254[[#This Row],[MANUFACTURER NAME]]</f>
        <v>School Smart</v>
      </c>
      <c r="L407">
        <f>Table254[[#This Row],[MANUFACTURER ITEM NUMBER]]</f>
        <v>86336</v>
      </c>
      <c r="M407" s="98">
        <f>Table254[[#This Row],[PRICE]]*Table254[[#This Row],[QUANTITY PURCHASED LAST YEAR]]</f>
        <v>1456</v>
      </c>
    </row>
    <row r="408" spans="1:13" ht="14.45" x14ac:dyDescent="0.3">
      <c r="A408" s="17" t="s">
        <v>322</v>
      </c>
      <c r="B408" s="22">
        <v>121</v>
      </c>
      <c r="C408" s="5"/>
      <c r="D408" s="5" t="s">
        <v>899</v>
      </c>
      <c r="E408" s="55" t="s">
        <v>483</v>
      </c>
      <c r="F408" s="5" t="s">
        <v>1124</v>
      </c>
      <c r="G408" s="68" t="s">
        <v>1125</v>
      </c>
      <c r="H408" s="83">
        <v>19.71</v>
      </c>
      <c r="I408" s="5"/>
      <c r="K408" t="str">
        <f>Table254[[#This Row],[MANUFACTURER NAME]]</f>
        <v>Fiskars</v>
      </c>
      <c r="L408" t="str">
        <f>Table254[[#This Row],[MANUFACTURER ITEM NUMBER]]</f>
        <v>95017197J</v>
      </c>
      <c r="M408" s="98">
        <f>Table254[[#This Row],[PRICE]]*Table254[[#This Row],[QUANTITY PURCHASED LAST YEAR]]</f>
        <v>2384.9100000000003</v>
      </c>
    </row>
    <row r="409" spans="1:13" ht="14.45" x14ac:dyDescent="0.3">
      <c r="A409" s="17" t="s">
        <v>324</v>
      </c>
      <c r="B409" s="22">
        <v>99</v>
      </c>
      <c r="C409" s="5"/>
      <c r="D409" s="5" t="s">
        <v>813</v>
      </c>
      <c r="E409" s="55" t="s">
        <v>477</v>
      </c>
      <c r="F409" s="5" t="s">
        <v>448</v>
      </c>
      <c r="G409" s="68">
        <v>86337</v>
      </c>
      <c r="H409" s="83">
        <v>8</v>
      </c>
      <c r="I409" s="5"/>
      <c r="K409" t="str">
        <f>Table254[[#This Row],[MANUFACTURER NAME]]</f>
        <v>School Smart</v>
      </c>
      <c r="L409">
        <f>Table254[[#This Row],[MANUFACTURER ITEM NUMBER]]</f>
        <v>86337</v>
      </c>
      <c r="M409" s="98">
        <f>Table254[[#This Row],[PRICE]]*Table254[[#This Row],[QUANTITY PURCHASED LAST YEAR]]</f>
        <v>792</v>
      </c>
    </row>
    <row r="410" spans="1:13" ht="14.45" x14ac:dyDescent="0.3">
      <c r="A410" s="17" t="s">
        <v>321</v>
      </c>
      <c r="B410" s="22">
        <v>57</v>
      </c>
      <c r="C410" s="5"/>
      <c r="D410" s="5" t="s">
        <v>899</v>
      </c>
      <c r="E410" s="55" t="s">
        <v>484</v>
      </c>
      <c r="F410" s="5" t="s">
        <v>1124</v>
      </c>
      <c r="G410" s="68" t="s">
        <v>1126</v>
      </c>
      <c r="H410" s="83">
        <v>19.71</v>
      </c>
      <c r="I410" s="5"/>
      <c r="K410" t="str">
        <f>Table254[[#This Row],[MANUFACTURER NAME]]</f>
        <v>Fiskars</v>
      </c>
      <c r="L410" t="str">
        <f>Table254[[#This Row],[MANUFACTURER ITEM NUMBER]]</f>
        <v>95037197J</v>
      </c>
      <c r="M410" s="98">
        <f>Table254[[#This Row],[PRICE]]*Table254[[#This Row],[QUANTITY PURCHASED LAST YEAR]]</f>
        <v>1123.47</v>
      </c>
    </row>
    <row r="411" spans="1:13" ht="14.45" x14ac:dyDescent="0.3">
      <c r="A411" s="22" t="s">
        <v>328</v>
      </c>
      <c r="B411" s="22">
        <v>54</v>
      </c>
      <c r="C411" s="5"/>
      <c r="D411" s="5" t="s">
        <v>812</v>
      </c>
      <c r="E411" s="55" t="s">
        <v>485</v>
      </c>
      <c r="F411" s="5" t="s">
        <v>448</v>
      </c>
      <c r="G411" s="68">
        <v>86334</v>
      </c>
      <c r="H411" s="83">
        <v>0.71</v>
      </c>
      <c r="I411" s="5"/>
      <c r="K411" t="str">
        <f>Table254[[#This Row],[MANUFACTURER NAME]]</f>
        <v>School Smart</v>
      </c>
      <c r="L411">
        <f>Table254[[#This Row],[MANUFACTURER ITEM NUMBER]]</f>
        <v>86334</v>
      </c>
      <c r="M411" s="98">
        <f>Table254[[#This Row],[PRICE]]*Table254[[#This Row],[QUANTITY PURCHASED LAST YEAR]]</f>
        <v>38.339999999999996</v>
      </c>
    </row>
    <row r="412" spans="1:13" ht="14.45" x14ac:dyDescent="0.3">
      <c r="A412" s="22" t="s">
        <v>318</v>
      </c>
      <c r="B412" s="22">
        <v>586</v>
      </c>
      <c r="C412" s="5"/>
      <c r="D412" s="5" t="s">
        <v>812</v>
      </c>
      <c r="E412" s="55" t="s">
        <v>486</v>
      </c>
      <c r="F412" s="5" t="s">
        <v>448</v>
      </c>
      <c r="G412" s="68">
        <v>84837</v>
      </c>
      <c r="H412" s="83">
        <v>0.71</v>
      </c>
      <c r="I412" s="5"/>
      <c r="K412" t="str">
        <f>Table254[[#This Row],[MANUFACTURER NAME]]</f>
        <v>School Smart</v>
      </c>
      <c r="L412">
        <f>Table254[[#This Row],[MANUFACTURER ITEM NUMBER]]</f>
        <v>84837</v>
      </c>
      <c r="M412" s="98">
        <f>Table254[[#This Row],[PRICE]]*Table254[[#This Row],[QUANTITY PURCHASED LAST YEAR]]</f>
        <v>416.06</v>
      </c>
    </row>
    <row r="413" spans="1:13" ht="14.45" x14ac:dyDescent="0.3">
      <c r="A413" s="22" t="s">
        <v>319</v>
      </c>
      <c r="B413" s="22">
        <v>535</v>
      </c>
      <c r="C413" s="5"/>
      <c r="D413" s="5" t="s">
        <v>812</v>
      </c>
      <c r="E413" s="55" t="s">
        <v>487</v>
      </c>
      <c r="F413" s="5" t="s">
        <v>448</v>
      </c>
      <c r="G413" s="68">
        <v>86333</v>
      </c>
      <c r="H413" s="83">
        <v>2.71</v>
      </c>
      <c r="I413" s="5"/>
      <c r="K413" t="str">
        <f>Table254[[#This Row],[MANUFACTURER NAME]]</f>
        <v>School Smart</v>
      </c>
      <c r="L413">
        <f>Table254[[#This Row],[MANUFACTURER ITEM NUMBER]]</f>
        <v>86333</v>
      </c>
      <c r="M413" s="98">
        <f>Table254[[#This Row],[PRICE]]*Table254[[#This Row],[QUANTITY PURCHASED LAST YEAR]]</f>
        <v>1449.85</v>
      </c>
    </row>
    <row r="414" spans="1:13" ht="14.45" x14ac:dyDescent="0.3">
      <c r="A414" s="17" t="s">
        <v>317</v>
      </c>
      <c r="B414" s="18">
        <v>67</v>
      </c>
      <c r="C414" s="5"/>
      <c r="D414" s="5" t="s">
        <v>813</v>
      </c>
      <c r="E414" s="55" t="s">
        <v>482</v>
      </c>
      <c r="F414" s="5" t="s">
        <v>448</v>
      </c>
      <c r="G414" s="68">
        <v>86343</v>
      </c>
      <c r="H414" s="83">
        <v>8.16</v>
      </c>
      <c r="I414" s="5"/>
      <c r="K414" t="str">
        <f>Table254[[#This Row],[MANUFACTURER NAME]]</f>
        <v>School Smart</v>
      </c>
      <c r="L414">
        <f>Table254[[#This Row],[MANUFACTURER ITEM NUMBER]]</f>
        <v>86343</v>
      </c>
      <c r="M414" s="98">
        <f>Table254[[#This Row],[PRICE]]*Table254[[#This Row],[QUANTITY PURCHASED LAST YEAR]]</f>
        <v>546.72</v>
      </c>
    </row>
    <row r="415" spans="1:13" ht="14.45" x14ac:dyDescent="0.3">
      <c r="A415" s="17" t="s">
        <v>320</v>
      </c>
      <c r="B415" s="18">
        <v>199</v>
      </c>
      <c r="C415" s="5"/>
      <c r="D415" s="5" t="s">
        <v>812</v>
      </c>
      <c r="E415" s="55" t="s">
        <v>481</v>
      </c>
      <c r="F415" s="5" t="s">
        <v>448</v>
      </c>
      <c r="G415" s="68">
        <v>84839</v>
      </c>
      <c r="H415" s="83">
        <v>0.86</v>
      </c>
      <c r="I415" s="5"/>
      <c r="K415" t="str">
        <f>Table254[[#This Row],[MANUFACTURER NAME]]</f>
        <v>School Smart</v>
      </c>
      <c r="L415">
        <f>Table254[[#This Row],[MANUFACTURER ITEM NUMBER]]</f>
        <v>84839</v>
      </c>
      <c r="M415" s="98">
        <f>Table254[[#This Row],[PRICE]]*Table254[[#This Row],[QUANTITY PURCHASED LAST YEAR]]</f>
        <v>171.14</v>
      </c>
    </row>
    <row r="416" spans="1:13" ht="14.45" x14ac:dyDescent="0.3">
      <c r="A416" s="17" t="s">
        <v>325</v>
      </c>
      <c r="B416" s="22">
        <v>597</v>
      </c>
      <c r="C416" s="5"/>
      <c r="D416" s="5" t="s">
        <v>812</v>
      </c>
      <c r="E416" s="55" t="s">
        <v>478</v>
      </c>
      <c r="F416" s="5" t="s">
        <v>448</v>
      </c>
      <c r="G416" s="68">
        <v>84850</v>
      </c>
      <c r="H416" s="83">
        <v>1.42</v>
      </c>
      <c r="I416" s="5"/>
      <c r="K416" t="str">
        <f>Table254[[#This Row],[MANUFACTURER NAME]]</f>
        <v>School Smart</v>
      </c>
      <c r="L416">
        <f>Table254[[#This Row],[MANUFACTURER ITEM NUMBER]]</f>
        <v>84850</v>
      </c>
      <c r="M416" s="98">
        <f>Table254[[#This Row],[PRICE]]*Table254[[#This Row],[QUANTITY PURCHASED LAST YEAR]]</f>
        <v>847.74</v>
      </c>
    </row>
    <row r="417" spans="1:13" ht="14.45" x14ac:dyDescent="0.3">
      <c r="A417" s="17" t="s">
        <v>326</v>
      </c>
      <c r="B417" s="22">
        <v>1378</v>
      </c>
      <c r="C417" s="5"/>
      <c r="D417" s="5" t="s">
        <v>812</v>
      </c>
      <c r="E417" s="55" t="s">
        <v>479</v>
      </c>
      <c r="F417" s="5" t="s">
        <v>448</v>
      </c>
      <c r="G417" s="68">
        <v>84849</v>
      </c>
      <c r="H417" s="83">
        <v>1.72</v>
      </c>
      <c r="I417" s="5"/>
      <c r="K417" t="str">
        <f>Table254[[#This Row],[MANUFACTURER NAME]]</f>
        <v>School Smart</v>
      </c>
      <c r="L417">
        <f>Table254[[#This Row],[MANUFACTURER ITEM NUMBER]]</f>
        <v>84849</v>
      </c>
      <c r="M417" s="98">
        <f>Table254[[#This Row],[PRICE]]*Table254[[#This Row],[QUANTITY PURCHASED LAST YEAR]]</f>
        <v>2370.16</v>
      </c>
    </row>
    <row r="418" spans="1:13" ht="14.45" x14ac:dyDescent="0.3">
      <c r="A418" s="17" t="s">
        <v>327</v>
      </c>
      <c r="B418" s="18">
        <v>127</v>
      </c>
      <c r="C418" s="5"/>
      <c r="D418" s="5" t="s">
        <v>812</v>
      </c>
      <c r="E418" s="55" t="s">
        <v>480</v>
      </c>
      <c r="F418" s="5" t="s">
        <v>448</v>
      </c>
      <c r="G418" s="68">
        <v>84838</v>
      </c>
      <c r="H418" s="83">
        <v>0.78</v>
      </c>
      <c r="I418" s="5"/>
      <c r="K418" t="str">
        <f>Table254[[#This Row],[MANUFACTURER NAME]]</f>
        <v>School Smart</v>
      </c>
      <c r="L418">
        <f>Table254[[#This Row],[MANUFACTURER ITEM NUMBER]]</f>
        <v>84838</v>
      </c>
      <c r="M418" s="98">
        <f>Table254[[#This Row],[PRICE]]*Table254[[#This Row],[QUANTITY PURCHASED LAST YEAR]]</f>
        <v>99.06</v>
      </c>
    </row>
  </sheetData>
  <mergeCells count="6">
    <mergeCell ref="B6:I6"/>
    <mergeCell ref="B1:I1"/>
    <mergeCell ref="B2:I2"/>
    <mergeCell ref="B3:I3"/>
    <mergeCell ref="B4:I4"/>
    <mergeCell ref="B5:I5"/>
  </mergeCells>
  <pageMargins left="0" right="0" top="0" bottom="0" header="0.3" footer="0.3"/>
  <pageSetup scale="51" fitToHeight="0" orientation="landscape"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E52688429B941B59DD1F125F1535B" ma:contentTypeVersion="5" ma:contentTypeDescription="Create a new document." ma:contentTypeScope="" ma:versionID="7d7afd3d9475ceda96860e5545294b68">
  <xsd:schema xmlns:xsd="http://www.w3.org/2001/XMLSchema" xmlns:xs="http://www.w3.org/2001/XMLSchema" xmlns:p="http://schemas.microsoft.com/office/2006/metadata/properties" xmlns:ns2="59893be6-5da5-4747-851b-6389d140b516" targetNamespace="http://schemas.microsoft.com/office/2006/metadata/properties" ma:root="true" ma:fieldsID="d279d3b9c9330235adb69fe21f7a33da" ns2:_="">
    <xsd:import namespace="59893be6-5da5-4747-851b-6389d140b5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93be6-5da5-4747-851b-6389d140b5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083577-8CF2-49E3-BFE5-8DF67AEC6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893be6-5da5-4747-851b-6389d140b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42B40F-FDAB-40E4-BCBA-B0CF1F22C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79025-0447-46C2-AC3B-682D6957B264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59893be6-5da5-4747-851b-6389d140b51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CLASSROOM-OFFICE SUPPLIES</vt:lpstr>
    </vt:vector>
  </TitlesOfParts>
  <Company>KEDC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Atkins, Sam</dc:creator>
  <cp:lastModifiedBy>Carter, Buffy</cp:lastModifiedBy>
  <cp:lastPrinted>2017-02-07T15:55:56Z</cp:lastPrinted>
  <dcterms:created xsi:type="dcterms:W3CDTF">2011-05-26T13:42:51Z</dcterms:created>
  <dcterms:modified xsi:type="dcterms:W3CDTF">2017-02-07T15:55:57Z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0x010100788563A079C3F643AA7B6376E20D217E</vt:lpwstr>
  </property>
</Properties>
</file>